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Q37" i="1" l="1"/>
  <c r="R37" i="1"/>
  <c r="S37" i="1"/>
  <c r="P37" i="1"/>
  <c r="Q5" i="1"/>
  <c r="R5" i="1"/>
  <c r="S5" i="1"/>
  <c r="P5" i="1"/>
  <c r="S63" i="1" l="1"/>
  <c r="R63" i="1"/>
  <c r="Q63" i="1"/>
  <c r="P63" i="1"/>
  <c r="T11" i="1" l="1"/>
  <c r="S11" i="1"/>
  <c r="R11" i="1"/>
  <c r="Q11" i="1"/>
  <c r="P11" i="1"/>
  <c r="H54" i="1" l="1"/>
  <c r="E54" i="1"/>
  <c r="P59" i="1" l="1"/>
  <c r="Q59" i="1"/>
  <c r="R59" i="1"/>
  <c r="S59" i="1"/>
  <c r="T59" i="1"/>
  <c r="Q58" i="1"/>
  <c r="R58" i="1"/>
  <c r="S58" i="1"/>
  <c r="T58" i="1"/>
  <c r="P58" i="1"/>
  <c r="P30" i="1"/>
  <c r="Q30" i="1"/>
  <c r="R30" i="1"/>
  <c r="S30" i="1"/>
  <c r="T30" i="1"/>
  <c r="P31" i="1"/>
  <c r="Q31" i="1"/>
  <c r="R31" i="1"/>
  <c r="S31" i="1"/>
  <c r="T31" i="1"/>
  <c r="P32" i="1"/>
  <c r="Q32" i="1"/>
  <c r="R32" i="1"/>
  <c r="S32" i="1"/>
  <c r="T32" i="1"/>
  <c r="P33" i="1"/>
  <c r="Q33" i="1"/>
  <c r="R33" i="1"/>
  <c r="S33" i="1"/>
  <c r="T33" i="1"/>
  <c r="P34" i="1"/>
  <c r="Q34" i="1"/>
  <c r="R34" i="1"/>
  <c r="S34" i="1"/>
  <c r="T34" i="1"/>
  <c r="P35" i="1"/>
  <c r="Q35" i="1"/>
  <c r="R35" i="1"/>
  <c r="S35" i="1"/>
  <c r="T35" i="1"/>
  <c r="P36" i="1"/>
  <c r="Q36" i="1"/>
  <c r="R36" i="1"/>
  <c r="S36" i="1"/>
  <c r="T36" i="1"/>
  <c r="T37" i="1"/>
  <c r="Q29" i="1"/>
  <c r="R29" i="1"/>
  <c r="S29" i="1"/>
  <c r="T29" i="1"/>
  <c r="P29" i="1"/>
  <c r="Q23" i="1"/>
  <c r="R23" i="1"/>
  <c r="S23" i="1"/>
  <c r="T23" i="1"/>
  <c r="P23" i="1"/>
  <c r="L65" i="1" l="1"/>
  <c r="M65" i="1"/>
  <c r="N65" i="1"/>
  <c r="O65" i="1"/>
  <c r="P65" i="1"/>
  <c r="Q65" i="1"/>
  <c r="R65" i="1"/>
  <c r="S65" i="1"/>
  <c r="T65" i="1"/>
  <c r="K65" i="1"/>
  <c r="D7" i="3" l="1"/>
  <c r="C9" i="3"/>
  <c r="E9" i="3"/>
  <c r="G9" i="3"/>
  <c r="D9" i="3"/>
  <c r="F9" i="3"/>
  <c r="C7" i="3"/>
  <c r="E7" i="3"/>
  <c r="G7" i="3"/>
  <c r="F7" i="3"/>
  <c r="T19" i="1"/>
  <c r="S19" i="1"/>
  <c r="R19" i="1"/>
  <c r="Q19" i="1"/>
  <c r="P19" i="1"/>
  <c r="H19" i="1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T60" i="1"/>
  <c r="S60" i="1"/>
  <c r="R60" i="1"/>
  <c r="Q60" i="1"/>
  <c r="P60" i="1"/>
  <c r="T21" i="1"/>
  <c r="S21" i="1"/>
  <c r="R21" i="1"/>
  <c r="Q21" i="1"/>
  <c r="P21" i="1"/>
  <c r="P66" i="1" l="1"/>
  <c r="T66" i="1"/>
  <c r="R66" i="1"/>
  <c r="S66" i="1"/>
  <c r="Q66" i="1"/>
  <c r="E1040" i="5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L60" i="1" l="1"/>
  <c r="M60" i="1"/>
  <c r="N60" i="1"/>
  <c r="O60" i="1"/>
  <c r="K60" i="1"/>
  <c r="D12" i="3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L21" i="1"/>
  <c r="M21" i="1"/>
  <c r="N21" i="1"/>
  <c r="O21" i="1"/>
  <c r="K21" i="1"/>
  <c r="E4" i="3" l="1"/>
  <c r="D4" i="3"/>
  <c r="G4" i="3"/>
  <c r="C4" i="3"/>
  <c r="F4" i="3"/>
  <c r="O66" i="1"/>
  <c r="G6" i="3" s="1"/>
  <c r="N66" i="1"/>
  <c r="F6" i="3" s="1"/>
  <c r="M66" i="1"/>
  <c r="E6" i="3" s="1"/>
  <c r="K66" i="1"/>
  <c r="C6" i="3" s="1"/>
  <c r="L66" i="1"/>
  <c r="D6" i="3" s="1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  <c r="H63" i="1"/>
  <c r="H59" i="1"/>
  <c r="H58" i="1"/>
  <c r="H23" i="1"/>
  <c r="H18" i="1"/>
  <c r="H17" i="1"/>
  <c r="H53" i="1" l="1"/>
  <c r="H46" i="1"/>
  <c r="H45" i="1"/>
  <c r="I56" i="1" l="1"/>
  <c r="H57" i="1" l="1"/>
  <c r="H55" i="1"/>
  <c r="H56" i="1"/>
  <c r="H36" i="1" l="1"/>
  <c r="H10" i="1" l="1"/>
  <c r="H9" i="1"/>
  <c r="H8" i="1"/>
  <c r="H7" i="1"/>
  <c r="H6" i="1"/>
  <c r="I9" i="1"/>
  <c r="H52" i="1"/>
  <c r="H51" i="1"/>
  <c r="H50" i="1"/>
  <c r="H49" i="1"/>
  <c r="H48" i="1"/>
  <c r="H47" i="1"/>
  <c r="H44" i="1" l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15" i="1"/>
  <c r="H14" i="1"/>
  <c r="H13" i="1"/>
  <c r="H12" i="1"/>
  <c r="H11" i="1"/>
  <c r="E11" i="1" l="1"/>
  <c r="I13" i="1" l="1"/>
  <c r="E29" i="1" l="1"/>
  <c r="E37" i="1" l="1"/>
  <c r="I32" i="1"/>
  <c r="I42" i="1" l="1"/>
  <c r="E61" i="1" l="1"/>
  <c r="H61" i="1" s="1"/>
</calcChain>
</file>

<file path=xl/sharedStrings.xml><?xml version="1.0" encoding="utf-8"?>
<sst xmlns="http://schemas.openxmlformats.org/spreadsheetml/2006/main" count="1992" uniqueCount="362">
  <si>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</si>
  <si>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</si>
  <si>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</si>
  <si>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</si>
  <si>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</si>
  <si>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</si>
  <si>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</si>
  <si>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</si>
  <si>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</si>
  <si>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</si>
  <si>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</si>
  <si>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</si>
  <si>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</si>
  <si>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</si>
  <si>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</si>
  <si>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</si>
  <si>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</si>
  <si>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</si>
  <si>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</si>
  <si>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</si>
  <si>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</si>
  <si>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</si>
  <si>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</si>
  <si>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</si>
  <si>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</si>
  <si>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</si>
  <si>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</si>
  <si>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</si>
  <si>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</si>
  <si>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</si>
  <si>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</si>
  <si>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</si>
  <si>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</si>
  <si>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</si>
  <si>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</si>
  <si>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</si>
  <si>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</si>
  <si>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</si>
  <si>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</si>
  <si>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</si>
  <si>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</si>
  <si>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</si>
  <si>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</si>
  <si>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</si>
  <si>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</si>
  <si>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</si>
  <si>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</si>
  <si>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</si>
  <si>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</si>
  <si>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</si>
  <si>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</si>
  <si>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</si>
  <si>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</si>
  <si>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</si>
  <si>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</si>
  <si>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</si>
  <si>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</si>
  <si>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</si>
  <si>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</si>
  <si>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</si>
  <si>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</si>
  <si>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</si>
  <si>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</si>
  <si>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</si>
  <si>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</si>
  <si>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</si>
  <si>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</si>
  <si>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</si>
  <si>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</si>
  <si>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</si>
  <si>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</si>
  <si>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</si>
  <si>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</si>
  <si>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</si>
  <si>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</si>
  <si>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</si>
  <si>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</si>
  <si>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</si>
  <si>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</si>
  <si>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</si>
  <si>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</si>
  <si>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</si>
  <si>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</si>
  <si>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</si>
  <si>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</si>
  <si>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</si>
  <si>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</si>
  <si>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</si>
  <si>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</si>
  <si>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</si>
  <si>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</si>
  <si>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</si>
  <si>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</si>
  <si>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</si>
  <si>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</si>
  <si>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</si>
  <si>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</si>
  <si>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</si>
  <si>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</si>
  <si>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</si>
  <si>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</si>
  <si>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</si>
  <si>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</si>
  <si>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</si>
  <si>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</si>
  <si>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</si>
  <si>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</si>
  <si>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</si>
  <si>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</si>
  <si>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</si>
  <si>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</si>
  <si>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</si>
  <si>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</si>
  <si>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</si>
  <si>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</si>
  <si>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</si>
  <si>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</si>
  <si>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</si>
  <si>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</si>
  <si>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</si>
  <si>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</si>
  <si>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</si>
  <si>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</si>
  <si>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</si>
  <si>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</si>
  <si>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</si>
  <si>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</si>
  <si>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</si>
  <si>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</si>
  <si>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</si>
  <si>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</si>
  <si>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</si>
  <si>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</si>
  <si>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</si>
  <si>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</si>
  <si>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</si>
  <si>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</si>
  <si>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</si>
  <si>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</si>
  <si>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</si>
  <si>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</si>
  <si>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</si>
  <si>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</si>
  <si>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</si>
  <si>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</si>
  <si>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</si>
  <si>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</si>
  <si>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</si>
  <si>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</si>
  <si>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</si>
  <si>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</si>
  <si>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</si>
  <si>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</si>
  <si>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</si>
  <si>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</si>
  <si>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</si>
  <si>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</si>
  <si>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</si>
  <si>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</si>
  <si>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</si>
  <si>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</si>
  <si>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</si>
  <si>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</si>
  <si>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</si>
  <si>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</si>
  <si>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</si>
  <si>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</si>
  <si>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</si>
  <si>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</si>
  <si>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</si>
  <si>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</si>
  <si>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</si>
  <si>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</si>
  <si>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</si>
  <si>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</si>
  <si>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</si>
  <si>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</si>
  <si>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</si>
  <si>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</si>
  <si>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</si>
  <si>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</si>
  <si>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</si>
  <si>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</si>
  <si>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</si>
  <si>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</si>
  <si>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</si>
  <si>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</si>
  <si>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</si>
  <si>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</si>
  <si>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</si>
  <si>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</si>
  <si>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</si>
  <si>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</si>
  <si>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</si>
  <si>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</si>
  <si>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</si>
  <si>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</si>
  <si>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</si>
  <si>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</si>
  <si>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</si>
  <si>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</si>
  <si>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</si>
  <si>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</si>
  <si>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</si>
  <si>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</si>
  <si>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</si>
  <si>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</si>
  <si>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</si>
  <si>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</si>
  <si>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</si>
  <si>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</si>
  <si>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</si>
  <si>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</si>
  <si>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</si>
  <si>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</si>
  <si>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</si>
  <si>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</si>
  <si>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</si>
  <si>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</si>
  <si>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</si>
  <si>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</si>
  <si>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</si>
  <si>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</si>
  <si>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</si>
  <si>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</si>
  <si>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</si>
  <si>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</si>
  <si>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</si>
  <si>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</si>
  <si>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</si>
  <si>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</si>
  <si>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</si>
  <si>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</si>
  <si>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</si>
  <si>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</si>
  <si>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</si>
  <si>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</si>
  <si>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</si>
  <si>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</si>
  <si>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</si>
  <si>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</si>
  <si>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</si>
  <si>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</si>
  <si>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</si>
  <si>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</si>
  <si>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</si>
  <si>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</si>
  <si>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</si>
  <si>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</si>
  <si>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</si>
  <si>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</si>
  <si>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</si>
  <si>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</si>
  <si>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</si>
  <si>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</si>
  <si>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</si>
  <si>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</si>
  <si>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</si>
  <si>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</si>
  <si>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</si>
  <si>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</si>
  <si>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</si>
  <si>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</si>
  <si>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</si>
  <si>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</si>
  <si>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</si>
  <si>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</si>
  <si>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</si>
  <si>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</si>
  <si>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</si>
  <si>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</si>
  <si>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</si>
  <si>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</si>
  <si>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</si>
  <si>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</si>
  <si>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</si>
  <si>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</si>
  <si>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</si>
  <si>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</si>
  <si>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</si>
  <si>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</si>
  <si>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</si>
  <si>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</si>
  <si>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</si>
  <si>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</si>
  <si>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</si>
  <si>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</si>
  <si>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</si>
  <si>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</si>
  <si>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</si>
  <si>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</si>
  <si>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</si>
  <si>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</si>
  <si>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</si>
  <si>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</si>
  <si>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</si>
  <si>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</si>
  <si>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</si>
  <si>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</si>
  <si>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</si>
  <si>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</si>
  <si>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</si>
  <si>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</si>
  <si>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</si>
  <si>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</si>
  <si>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</si>
  <si>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</si>
  <si>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</si>
  <si>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</si>
  <si>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</si>
  <si>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</si>
  <si>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</si>
  <si>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</si>
  <si>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</si>
  <si>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</si>
  <si>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</si>
  <si>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</si>
  <si>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</si>
  <si>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</si>
  <si>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</si>
  <si>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</si>
  <si>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</si>
  <si>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</si>
  <si>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</si>
  <si>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</si>
  <si>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</si>
  <si>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</si>
  <si>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</si>
  <si>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</si>
  <si>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</si>
  <si>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</si>
  <si>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</si>
  <si>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</si>
  <si>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</si>
  <si>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</si>
  <si>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</si>
  <si>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</si>
  <si>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</si>
  <si>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</si>
  <si>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</si>
  <si>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</si>
  <si>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</si>
  <si>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</si>
  <si>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</si>
  <si>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</si>
  <si>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</si>
  <si>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</si>
  <si>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</si>
  <si>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</si>
  <si>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</si>
  <si>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</si>
  <si>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</si>
  <si>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Чай с сахаром</t>
  </si>
  <si>
    <t>Винегрет</t>
  </si>
  <si>
    <t>Белки при расчете соотношения всегда берутся за 1</t>
  </si>
  <si>
    <t xml:space="preserve">Омлет натуральный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</si>
  <si>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</si>
  <si>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Птица, тушенная в соусе с овощами( лук, морковь.картофель)</t>
  </si>
  <si>
    <t xml:space="preserve">Булочка сырная </t>
  </si>
  <si>
    <t>1 шт</t>
  </si>
  <si>
    <t>Компот из свежих фруктов(яблоко)</t>
  </si>
  <si>
    <t>6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</si>
</sst>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68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42" fillId="4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49" fontId="16" fillId="0" borderId="37" xfId="0" applyNumberFormat="1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wrapText="1"/>
    </xf>
    <xf numFmtId="0" fontId="0" fillId="4" borderId="38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0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42" fillId="5" borderId="29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47" fillId="5" borderId="30" xfId="0" applyFont="1" applyFill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26" fillId="4" borderId="26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26" fillId="4" borderId="27" xfId="0" applyNumberFormat="1" applyFont="1" applyFill="1" applyBorder="1" applyAlignment="1">
      <alignment horizontal="center"/>
    </xf>
    <xf numFmtId="0" fontId="0" fillId="5" borderId="53" xfId="0" applyFont="1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2" fontId="26" fillId="4" borderId="37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172" fontId="46" fillId="0" borderId="1" xfId="0" applyNumberFormat="1" applyFont="1" applyBorder="1"/>
    <xf numFmtId="0" fontId="26" fillId="0" borderId="2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6" fillId="0" borderId="3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0" fillId="0" borderId="5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6" fontId="9" fillId="6" borderId="1" xfId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6" fontId="4" fillId="0" borderId="26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" fontId="4" fillId="0" borderId="2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64" fontId="4" fillId="0" borderId="19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 vertical="center"/>
    </xf>
    <xf numFmtId="2" fontId="26" fillId="0" borderId="19" xfId="0" applyNumberFormat="1" applyFont="1" applyFill="1" applyBorder="1" applyAlignment="1">
      <alignment horizontal="center" vertical="center"/>
    </xf>
    <xf numFmtId="2" fontId="26" fillId="0" borderId="23" xfId="0" applyNumberFormat="1" applyFont="1" applyFill="1" applyBorder="1" applyAlignment="1">
      <alignment horizontal="center" vertical="center"/>
    </xf>
    <xf numFmtId="2" fontId="26" fillId="0" borderId="39" xfId="0" applyNumberFormat="1" applyFont="1" applyFill="1" applyBorder="1" applyAlignment="1">
      <alignment horizontal="center" vertical="center"/>
    </xf>
    <xf numFmtId="2" fontId="26" fillId="0" borderId="52" xfId="0" applyNumberFormat="1" applyFont="1" applyFill="1" applyBorder="1" applyAlignment="1">
      <alignment horizontal="center" vertical="center"/>
    </xf>
    <xf numFmtId="2" fontId="26" fillId="0" borderId="21" xfId="0" applyNumberFormat="1" applyFont="1" applyFill="1" applyBorder="1" applyAlignment="1">
      <alignment horizontal="center" vertical="center"/>
    </xf>
    <xf numFmtId="2" fontId="26" fillId="0" borderId="2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26" fillId="0" borderId="1" xfId="1" applyNumberFormat="1" applyFont="1" applyFill="1" applyBorder="1" applyAlignment="1">
      <alignment horizontal="center" vertical="center"/>
    </xf>
    <xf numFmtId="170" fontId="26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166" fontId="4" fillId="0" borderId="19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166" fontId="15" fillId="0" borderId="19" xfId="1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15" fillId="0" borderId="0" xfId="1" applyNumberFormat="1" applyFont="1"/>
    <xf numFmtId="0" fontId="49" fillId="0" borderId="37" xfId="0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40" xfId="0" applyFont="1" applyFill="1" applyBorder="1" applyAlignment="1">
      <alignment horizontal="center" vertical="center" wrapText="1"/>
    </xf>
    <xf numFmtId="0" fontId="52" fillId="0" borderId="37" xfId="0" applyFont="1" applyFill="1" applyBorder="1" applyAlignment="1">
      <alignment horizontal="center" wrapText="1"/>
    </xf>
    <xf numFmtId="0" fontId="51" fillId="0" borderId="37" xfId="0" applyFont="1" applyFill="1" applyBorder="1" applyAlignment="1">
      <alignment horizontal="center" wrapText="1"/>
    </xf>
    <xf numFmtId="0" fontId="52" fillId="0" borderId="40" xfId="0" applyFont="1" applyFill="1" applyBorder="1" applyAlignment="1">
      <alignment horizontal="center" vertical="center"/>
    </xf>
    <xf numFmtId="0" fontId="52" fillId="0" borderId="45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 wrapText="1"/>
    </xf>
    <xf numFmtId="0" fontId="52" fillId="0" borderId="46" xfId="0" applyFont="1" applyFill="1" applyBorder="1" applyAlignment="1">
      <alignment horizontal="center" vertical="center" wrapText="1"/>
    </xf>
    <xf numFmtId="0" fontId="52" fillId="0" borderId="49" xfId="0" applyFont="1" applyFill="1" applyBorder="1" applyAlignment="1">
      <alignment horizontal="center" vertical="center" wrapText="1"/>
    </xf>
    <xf numFmtId="0" fontId="53" fillId="0" borderId="48" xfId="0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67"/>
  <sheetViews>
    <sheetView tabSelected="1" topLeftCell="B1" zoomScale="90" zoomScaleNormal="90" workbookViewId="0">
      <selection activeCell="J2" sqref="J2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3" ht="19.5" thickBot="1" x14ac:dyDescent="0.35">
      <c r="D1" s="226" t="s">
        <v>108</v>
      </c>
      <c r="E1" s="127"/>
      <c r="F1" s="127"/>
      <c r="G1" s="127"/>
      <c r="H1" s="127"/>
      <c r="I1" s="127"/>
      <c r="J1" s="127"/>
      <c r="M1" s="227"/>
      <c r="N1" s="227"/>
      <c r="O1" s="227"/>
    </row>
    <row r="2" spans="1:23" ht="18.75" x14ac:dyDescent="0.3">
      <c r="A2" s="242"/>
      <c r="B2" s="242"/>
      <c r="C2" s="243"/>
      <c r="D2" s="245" t="s">
        <v>111</v>
      </c>
      <c r="E2" s="246" t="s">
        <v>74</v>
      </c>
      <c r="F2" s="246"/>
      <c r="G2" s="246"/>
      <c r="H2" s="247"/>
      <c r="I2" s="246"/>
      <c r="J2" s="250" t="s">
        <v>361</v>
      </c>
      <c r="K2" s="244"/>
      <c r="L2" s="241"/>
      <c r="M2" s="241"/>
      <c r="N2" s="241"/>
      <c r="O2" s="254"/>
      <c r="P2" s="260"/>
      <c r="Q2" s="259"/>
      <c r="R2" s="252"/>
      <c r="S2" s="252"/>
      <c r="T2" s="253"/>
    </row>
    <row r="3" spans="1:23" ht="30" x14ac:dyDescent="0.25">
      <c r="A3" s="237" t="s">
        <v>110</v>
      </c>
      <c r="B3" s="228" t="s">
        <v>109</v>
      </c>
      <c r="C3" s="236" t="s">
        <v>18</v>
      </c>
      <c r="D3" s="330" t="s">
        <v>19</v>
      </c>
      <c r="E3" s="331" t="s">
        <v>29</v>
      </c>
      <c r="F3" s="331" t="s">
        <v>20</v>
      </c>
      <c r="G3" s="331" t="s">
        <v>21</v>
      </c>
      <c r="H3" s="332" t="s">
        <v>33</v>
      </c>
      <c r="I3" s="331"/>
      <c r="J3" s="330" t="s">
        <v>19</v>
      </c>
      <c r="K3" s="333" t="s">
        <v>23</v>
      </c>
      <c r="L3" s="334" t="s">
        <v>24</v>
      </c>
      <c r="M3" s="334" t="s">
        <v>22</v>
      </c>
      <c r="N3" s="335" t="s">
        <v>25</v>
      </c>
      <c r="O3" s="336" t="s">
        <v>26</v>
      </c>
      <c r="P3" s="337" t="s">
        <v>23</v>
      </c>
      <c r="Q3" s="338" t="s">
        <v>24</v>
      </c>
      <c r="R3" s="334" t="s">
        <v>22</v>
      </c>
      <c r="S3" s="335" t="s">
        <v>25</v>
      </c>
      <c r="T3" s="339" t="s">
        <v>26</v>
      </c>
      <c r="U3" s="105"/>
      <c r="V3" s="105"/>
      <c r="W3" s="105"/>
    </row>
    <row r="4" spans="1:23" x14ac:dyDescent="0.25">
      <c r="A4" s="229"/>
      <c r="B4" s="232" t="s">
        <v>28</v>
      </c>
      <c r="C4" s="233"/>
      <c r="D4" s="340"/>
      <c r="E4" s="331"/>
      <c r="F4" s="331"/>
      <c r="G4" s="331"/>
      <c r="H4" s="332"/>
      <c r="I4" s="331"/>
      <c r="J4" s="341"/>
      <c r="K4" s="333"/>
      <c r="L4" s="334"/>
      <c r="M4" s="334"/>
      <c r="N4" s="335"/>
      <c r="O4" s="336"/>
      <c r="P4" s="337"/>
      <c r="Q4" s="338"/>
      <c r="R4" s="334"/>
      <c r="S4" s="335"/>
      <c r="T4" s="339"/>
      <c r="U4" s="105"/>
      <c r="V4" s="105"/>
      <c r="W4" s="105"/>
    </row>
    <row r="5" spans="1:23" ht="19.5" customHeight="1" x14ac:dyDescent="0.25">
      <c r="A5" s="230" t="s">
        <v>224</v>
      </c>
      <c r="B5" s="229"/>
      <c r="C5" s="411" t="s">
        <v>355</v>
      </c>
      <c r="D5" s="264">
        <v>200</v>
      </c>
      <c r="E5" s="265">
        <v>200</v>
      </c>
      <c r="F5" s="265">
        <v>200</v>
      </c>
      <c r="G5" s="265">
        <v>200</v>
      </c>
      <c r="H5" s="265">
        <v>200</v>
      </c>
      <c r="I5" s="265">
        <v>200</v>
      </c>
      <c r="J5" s="269">
        <v>200</v>
      </c>
      <c r="K5" s="264">
        <v>12.4</v>
      </c>
      <c r="L5" s="265">
        <v>18.600000000000001</v>
      </c>
      <c r="M5" s="265">
        <v>1.8</v>
      </c>
      <c r="N5" s="265">
        <v>227</v>
      </c>
      <c r="O5" s="266">
        <v>0.33</v>
      </c>
      <c r="P5" s="267">
        <f>K5*1.3</f>
        <v>16.12</v>
      </c>
      <c r="Q5" s="267">
        <f t="shared" ref="Q5:S5" si="0">L5*1.3</f>
        <v>24.180000000000003</v>
      </c>
      <c r="R5" s="267">
        <f t="shared" si="0"/>
        <v>2.3400000000000003</v>
      </c>
      <c r="S5" s="267">
        <f t="shared" si="0"/>
        <v>295.10000000000002</v>
      </c>
      <c r="T5" s="267">
        <v>0.42</v>
      </c>
      <c r="U5" s="105"/>
      <c r="V5" s="105"/>
      <c r="W5" s="105"/>
    </row>
    <row r="6" spans="1:23" ht="18.75" hidden="1" x14ac:dyDescent="0.25">
      <c r="A6" s="231"/>
      <c r="B6" s="230"/>
      <c r="C6" s="412" t="s">
        <v>168</v>
      </c>
      <c r="D6" s="264"/>
      <c r="E6" s="265"/>
      <c r="F6" s="265">
        <v>50</v>
      </c>
      <c r="G6" s="265">
        <v>50</v>
      </c>
      <c r="H6" s="342" t="e">
        <f>F6*#REF!/1000</f>
        <v>#REF!</v>
      </c>
      <c r="I6" s="265"/>
      <c r="J6" s="269">
        <v>200</v>
      </c>
      <c r="K6" s="264"/>
      <c r="L6" s="265"/>
      <c r="M6" s="265"/>
      <c r="N6" s="265"/>
      <c r="O6" s="266"/>
      <c r="P6" s="267"/>
      <c r="Q6" s="268"/>
      <c r="R6" s="265"/>
      <c r="S6" s="265"/>
      <c r="T6" s="270"/>
      <c r="U6" s="105"/>
      <c r="V6" s="105"/>
      <c r="W6" s="105"/>
    </row>
    <row r="7" spans="1:23" ht="18.75" hidden="1" x14ac:dyDescent="0.25">
      <c r="A7" s="230" t="s">
        <v>94</v>
      </c>
      <c r="B7" s="230"/>
      <c r="C7" s="412" t="s">
        <v>201</v>
      </c>
      <c r="D7" s="264"/>
      <c r="E7" s="265"/>
      <c r="F7" s="265">
        <v>96</v>
      </c>
      <c r="G7" s="265">
        <v>96</v>
      </c>
      <c r="H7" s="342" t="e">
        <f>F7*#REF!/1000</f>
        <v>#REF!</v>
      </c>
      <c r="I7" s="265"/>
      <c r="J7" s="269">
        <v>200</v>
      </c>
      <c r="K7" s="264"/>
      <c r="L7" s="265"/>
      <c r="M7" s="265"/>
      <c r="N7" s="265"/>
      <c r="O7" s="266"/>
      <c r="P7" s="267"/>
      <c r="Q7" s="268"/>
      <c r="R7" s="265"/>
      <c r="S7" s="265"/>
      <c r="T7" s="270"/>
      <c r="U7" s="105"/>
      <c r="V7" s="105"/>
      <c r="W7" s="105"/>
    </row>
    <row r="8" spans="1:23" ht="18.75" hidden="1" x14ac:dyDescent="0.25">
      <c r="A8" s="229"/>
      <c r="B8" s="229"/>
      <c r="C8" s="412" t="s">
        <v>40</v>
      </c>
      <c r="D8" s="264"/>
      <c r="E8" s="265"/>
      <c r="F8" s="265">
        <v>6</v>
      </c>
      <c r="G8" s="265">
        <v>6</v>
      </c>
      <c r="H8" s="342" t="e">
        <f>F8*#REF!/1000</f>
        <v>#REF!</v>
      </c>
      <c r="I8" s="265"/>
      <c r="J8" s="269">
        <v>200</v>
      </c>
      <c r="K8" s="264"/>
      <c r="L8" s="265"/>
      <c r="M8" s="265"/>
      <c r="N8" s="265"/>
      <c r="O8" s="266"/>
      <c r="P8" s="267"/>
      <c r="Q8" s="268"/>
      <c r="R8" s="265"/>
      <c r="S8" s="265"/>
      <c r="T8" s="270"/>
      <c r="U8" s="105"/>
      <c r="V8" s="105"/>
      <c r="W8" s="105"/>
    </row>
    <row r="9" spans="1:23" ht="18.75" hidden="1" x14ac:dyDescent="0.25">
      <c r="A9" s="229"/>
      <c r="B9" s="229"/>
      <c r="C9" s="412" t="s">
        <v>199</v>
      </c>
      <c r="D9" s="264"/>
      <c r="E9" s="265"/>
      <c r="F9" s="265">
        <v>6</v>
      </c>
      <c r="G9" s="265">
        <v>6</v>
      </c>
      <c r="H9" s="342" t="e">
        <f>F9*#REF!/1000</f>
        <v>#REF!</v>
      </c>
      <c r="I9" s="265">
        <f>D5*E5/1000</f>
        <v>40</v>
      </c>
      <c r="J9" s="269">
        <v>200</v>
      </c>
      <c r="K9" s="264"/>
      <c r="L9" s="265"/>
      <c r="M9" s="265"/>
      <c r="N9" s="265"/>
      <c r="O9" s="266"/>
      <c r="P9" s="267"/>
      <c r="Q9" s="268"/>
      <c r="R9" s="265"/>
      <c r="S9" s="265"/>
      <c r="T9" s="270"/>
      <c r="U9" s="105"/>
      <c r="V9" s="105"/>
      <c r="W9" s="105"/>
    </row>
    <row r="10" spans="1:23" ht="18.75" hidden="1" x14ac:dyDescent="0.25">
      <c r="A10" s="229"/>
      <c r="B10" s="229"/>
      <c r="C10" s="412" t="s">
        <v>1</v>
      </c>
      <c r="D10" s="343"/>
      <c r="E10" s="265"/>
      <c r="F10" s="344">
        <v>64</v>
      </c>
      <c r="G10" s="344">
        <v>64</v>
      </c>
      <c r="H10" s="342" t="e">
        <f>F10*#REF!/1000</f>
        <v>#REF!</v>
      </c>
      <c r="I10" s="265"/>
      <c r="J10" s="269">
        <v>200</v>
      </c>
      <c r="K10" s="264"/>
      <c r="L10" s="265"/>
      <c r="M10" s="265"/>
      <c r="N10" s="265"/>
      <c r="O10" s="266"/>
      <c r="P10" s="267"/>
      <c r="Q10" s="268"/>
      <c r="R10" s="265"/>
      <c r="S10" s="265"/>
      <c r="T10" s="270"/>
      <c r="U10" s="105"/>
      <c r="V10" s="105"/>
      <c r="W10" s="105"/>
    </row>
    <row r="11" spans="1:23" ht="18.75" x14ac:dyDescent="0.25">
      <c r="A11" s="229" t="s">
        <v>90</v>
      </c>
      <c r="B11" s="229"/>
      <c r="C11" s="411" t="s">
        <v>352</v>
      </c>
      <c r="D11" s="343">
        <v>200</v>
      </c>
      <c r="E11" s="265">
        <f>E5</f>
        <v>200</v>
      </c>
      <c r="F11" s="265"/>
      <c r="G11" s="265"/>
      <c r="H11" s="265" t="e">
        <f>F11*#REF!/1000</f>
        <v>#REF!</v>
      </c>
      <c r="I11" s="265"/>
      <c r="J11" s="269">
        <v>200</v>
      </c>
      <c r="K11" s="264">
        <v>0.2</v>
      </c>
      <c r="L11" s="265">
        <v>0</v>
      </c>
      <c r="M11" s="265">
        <v>15</v>
      </c>
      <c r="N11" s="265">
        <v>58</v>
      </c>
      <c r="O11" s="266">
        <v>0</v>
      </c>
      <c r="P11" s="267">
        <f>K11</f>
        <v>0.2</v>
      </c>
      <c r="Q11" s="268">
        <f t="shared" ref="Q11" si="1">L11</f>
        <v>0</v>
      </c>
      <c r="R11" s="265">
        <f t="shared" ref="R11" si="2">M11</f>
        <v>15</v>
      </c>
      <c r="S11" s="265">
        <f t="shared" ref="S11" si="3">N11</f>
        <v>58</v>
      </c>
      <c r="T11" s="270">
        <f t="shared" ref="T11" si="4">O11</f>
        <v>0</v>
      </c>
      <c r="U11" s="105"/>
      <c r="V11" s="105"/>
      <c r="W11" s="105"/>
    </row>
    <row r="12" spans="1:23" ht="18.75" hidden="1" x14ac:dyDescent="0.25">
      <c r="A12" s="231"/>
      <c r="B12" s="229"/>
      <c r="C12" s="413" t="s">
        <v>32</v>
      </c>
      <c r="D12" s="345"/>
      <c r="E12" s="272"/>
      <c r="F12" s="272">
        <v>5</v>
      </c>
      <c r="G12" s="272">
        <v>5</v>
      </c>
      <c r="H12" s="272" t="e">
        <f>F12*#REF!/1000</f>
        <v>#REF!</v>
      </c>
      <c r="I12" s="272"/>
      <c r="J12" s="277">
        <v>200</v>
      </c>
      <c r="K12" s="271"/>
      <c r="L12" s="272"/>
      <c r="M12" s="272"/>
      <c r="N12" s="272"/>
      <c r="O12" s="273"/>
      <c r="P12" s="275"/>
      <c r="Q12" s="276"/>
      <c r="R12" s="272"/>
      <c r="S12" s="272"/>
      <c r="T12" s="277"/>
      <c r="U12" s="105"/>
      <c r="V12" s="105"/>
      <c r="W12" s="105"/>
    </row>
    <row r="13" spans="1:23" ht="18.75" hidden="1" x14ac:dyDescent="0.25">
      <c r="A13" s="229" t="s">
        <v>91</v>
      </c>
      <c r="B13" s="229"/>
      <c r="C13" s="413" t="s">
        <v>211</v>
      </c>
      <c r="D13" s="345"/>
      <c r="E13" s="272"/>
      <c r="F13" s="272">
        <v>100</v>
      </c>
      <c r="G13" s="272">
        <v>100</v>
      </c>
      <c r="H13" s="272" t="e">
        <f>F13*#REF!/1000</f>
        <v>#REF!</v>
      </c>
      <c r="I13" s="272">
        <f>E11*D11/1000</f>
        <v>40</v>
      </c>
      <c r="J13" s="277">
        <v>200</v>
      </c>
      <c r="K13" s="271"/>
      <c r="L13" s="272"/>
      <c r="M13" s="272"/>
      <c r="N13" s="272"/>
      <c r="O13" s="273"/>
      <c r="P13" s="275"/>
      <c r="Q13" s="276"/>
      <c r="R13" s="272"/>
      <c r="S13" s="272"/>
      <c r="T13" s="277"/>
      <c r="U13" s="105"/>
      <c r="V13" s="105"/>
      <c r="W13" s="105"/>
    </row>
    <row r="14" spans="1:23" ht="18.75" hidden="1" x14ac:dyDescent="0.25">
      <c r="A14" s="229" t="s">
        <v>84</v>
      </c>
      <c r="B14" s="229"/>
      <c r="C14" s="413" t="s">
        <v>1</v>
      </c>
      <c r="D14" s="345"/>
      <c r="E14" s="272"/>
      <c r="F14" s="272">
        <v>110</v>
      </c>
      <c r="G14" s="272">
        <v>110</v>
      </c>
      <c r="H14" s="272" t="e">
        <f>F14*#REF!/1000</f>
        <v>#REF!</v>
      </c>
      <c r="I14" s="272" t="s">
        <v>41</v>
      </c>
      <c r="J14" s="277">
        <v>200</v>
      </c>
      <c r="K14" s="271"/>
      <c r="L14" s="272"/>
      <c r="M14" s="272"/>
      <c r="N14" s="272"/>
      <c r="O14" s="273"/>
      <c r="P14" s="275"/>
      <c r="Q14" s="276"/>
      <c r="R14" s="272"/>
      <c r="S14" s="272"/>
      <c r="T14" s="277"/>
      <c r="U14" s="105"/>
      <c r="V14" s="105"/>
      <c r="W14" s="105"/>
    </row>
    <row r="15" spans="1:23" ht="18.75" hidden="1" x14ac:dyDescent="0.25">
      <c r="A15" s="229"/>
      <c r="B15" s="229"/>
      <c r="C15" s="413" t="s">
        <v>2</v>
      </c>
      <c r="D15" s="345"/>
      <c r="E15" s="272"/>
      <c r="F15" s="272">
        <v>10</v>
      </c>
      <c r="G15" s="272">
        <v>10</v>
      </c>
      <c r="H15" s="272" t="e">
        <f>F15*#REF!/1000</f>
        <v>#REF!</v>
      </c>
      <c r="I15" s="272"/>
      <c r="J15" s="277">
        <v>200</v>
      </c>
      <c r="K15" s="271"/>
      <c r="L15" s="272"/>
      <c r="M15" s="272"/>
      <c r="N15" s="272"/>
      <c r="O15" s="273"/>
      <c r="P15" s="275"/>
      <c r="Q15" s="276"/>
      <c r="R15" s="272"/>
      <c r="S15" s="272"/>
      <c r="T15" s="277"/>
      <c r="U15" s="105"/>
      <c r="V15" s="105"/>
      <c r="W15" s="105"/>
    </row>
    <row r="16" spans="1:23" ht="26.25" customHeight="1" x14ac:dyDescent="0.25">
      <c r="A16" s="230" t="s">
        <v>272</v>
      </c>
      <c r="B16" s="230"/>
      <c r="C16" s="414" t="s">
        <v>323</v>
      </c>
      <c r="D16" s="346" t="s">
        <v>307</v>
      </c>
      <c r="E16" s="272"/>
      <c r="F16" s="272"/>
      <c r="G16" s="272"/>
      <c r="H16" s="347"/>
      <c r="I16" s="272"/>
      <c r="J16" s="348" t="s">
        <v>307</v>
      </c>
      <c r="K16" s="271">
        <v>1.6</v>
      </c>
      <c r="L16" s="272">
        <v>17.12</v>
      </c>
      <c r="M16" s="265">
        <v>10.52</v>
      </c>
      <c r="N16" s="272">
        <v>202.52</v>
      </c>
      <c r="O16" s="273">
        <v>0</v>
      </c>
      <c r="P16" s="275">
        <v>1.6</v>
      </c>
      <c r="Q16" s="276">
        <v>17.12</v>
      </c>
      <c r="R16" s="265">
        <v>10.52</v>
      </c>
      <c r="S16" s="272">
        <v>202.52</v>
      </c>
      <c r="T16" s="277">
        <v>0</v>
      </c>
      <c r="U16" s="105"/>
      <c r="V16" s="105"/>
      <c r="W16" s="105"/>
    </row>
    <row r="17" spans="1:23" ht="18.75" hidden="1" x14ac:dyDescent="0.25">
      <c r="A17" s="230" t="s">
        <v>190</v>
      </c>
      <c r="B17" s="230"/>
      <c r="C17" s="413" t="s">
        <v>199</v>
      </c>
      <c r="D17" s="345"/>
      <c r="E17" s="272"/>
      <c r="F17" s="349">
        <v>20</v>
      </c>
      <c r="G17" s="272">
        <v>20</v>
      </c>
      <c r="H17" s="347" t="e">
        <f>F17*#REF!/1000</f>
        <v>#REF!</v>
      </c>
      <c r="I17" s="272"/>
      <c r="J17" s="277">
        <v>200</v>
      </c>
      <c r="K17" s="278"/>
      <c r="L17" s="279"/>
      <c r="M17" s="279"/>
      <c r="N17" s="279"/>
      <c r="O17" s="280"/>
      <c r="P17" s="281"/>
      <c r="Q17" s="282"/>
      <c r="R17" s="279"/>
      <c r="S17" s="279"/>
      <c r="T17" s="283"/>
      <c r="U17" s="105"/>
      <c r="V17" s="105"/>
      <c r="W17" s="105"/>
    </row>
    <row r="18" spans="1:23" ht="18.75" hidden="1" x14ac:dyDescent="0.25">
      <c r="A18" s="230" t="s">
        <v>84</v>
      </c>
      <c r="B18" s="230"/>
      <c r="C18" s="413" t="s">
        <v>5</v>
      </c>
      <c r="D18" s="345"/>
      <c r="E18" s="272"/>
      <c r="F18" s="349">
        <v>20</v>
      </c>
      <c r="G18" s="272">
        <v>20</v>
      </c>
      <c r="H18" s="347" t="e">
        <f>F18*#REF!/1000</f>
        <v>#REF!</v>
      </c>
      <c r="I18" s="272"/>
      <c r="J18" s="277">
        <v>200</v>
      </c>
      <c r="K18" s="278"/>
      <c r="L18" s="279"/>
      <c r="M18" s="279"/>
      <c r="N18" s="279"/>
      <c r="O18" s="280"/>
      <c r="P18" s="281"/>
      <c r="Q18" s="282"/>
      <c r="R18" s="279"/>
      <c r="S18" s="279"/>
      <c r="T18" s="283"/>
      <c r="U18" s="105"/>
      <c r="V18" s="105"/>
      <c r="W18" s="105"/>
    </row>
    <row r="19" spans="1:23" ht="18.75" x14ac:dyDescent="0.25">
      <c r="A19" s="230" t="s">
        <v>135</v>
      </c>
      <c r="B19" s="230"/>
      <c r="C19" s="414" t="s">
        <v>5</v>
      </c>
      <c r="D19" s="345">
        <v>30</v>
      </c>
      <c r="E19" s="272"/>
      <c r="F19" s="349">
        <v>20</v>
      </c>
      <c r="G19" s="272">
        <v>20</v>
      </c>
      <c r="H19" s="347" t="e">
        <f>F19*#REF!/1000</f>
        <v>#REF!</v>
      </c>
      <c r="I19" s="272"/>
      <c r="J19" s="277">
        <v>40</v>
      </c>
      <c r="K19" s="278">
        <v>2</v>
      </c>
      <c r="L19" s="279">
        <v>0.35</v>
      </c>
      <c r="M19" s="279">
        <v>0.33</v>
      </c>
      <c r="N19" s="279">
        <v>48.75</v>
      </c>
      <c r="O19" s="280"/>
      <c r="P19" s="284">
        <f>K19*1.5</f>
        <v>3</v>
      </c>
      <c r="Q19" s="285">
        <f>L19*1.5</f>
        <v>0.52499999999999991</v>
      </c>
      <c r="R19" s="286">
        <f>M19*1.5</f>
        <v>0.495</v>
      </c>
      <c r="S19" s="286">
        <f>N19*1.5</f>
        <v>73.125</v>
      </c>
      <c r="T19" s="287">
        <f>O19*1.5</f>
        <v>0</v>
      </c>
      <c r="U19" s="105"/>
      <c r="V19" s="105"/>
      <c r="W19" s="105"/>
    </row>
    <row r="20" spans="1:23" ht="26.25" customHeight="1" thickBot="1" x14ac:dyDescent="0.3">
      <c r="A20" s="238" t="s">
        <v>280</v>
      </c>
      <c r="B20" s="238"/>
      <c r="C20" s="415" t="s">
        <v>281</v>
      </c>
      <c r="D20" s="350" t="s">
        <v>359</v>
      </c>
      <c r="E20" s="351" t="s">
        <v>282</v>
      </c>
      <c r="F20" s="351" t="s">
        <v>282</v>
      </c>
      <c r="G20" s="351" t="s">
        <v>282</v>
      </c>
      <c r="H20" s="351" t="s">
        <v>282</v>
      </c>
      <c r="I20" s="351" t="s">
        <v>282</v>
      </c>
      <c r="J20" s="352" t="s">
        <v>359</v>
      </c>
      <c r="K20" s="288">
        <v>0.4</v>
      </c>
      <c r="L20" s="289">
        <v>0.4</v>
      </c>
      <c r="M20" s="289">
        <v>9.8000000000000007</v>
      </c>
      <c r="N20" s="289">
        <v>44</v>
      </c>
      <c r="O20" s="290">
        <v>22</v>
      </c>
      <c r="P20" s="291">
        <v>0.4</v>
      </c>
      <c r="Q20" s="292">
        <v>0.4</v>
      </c>
      <c r="R20" s="293">
        <v>9.8000000000000007</v>
      </c>
      <c r="S20" s="293">
        <v>44</v>
      </c>
      <c r="T20" s="294">
        <v>22</v>
      </c>
      <c r="U20" s="105"/>
      <c r="V20" s="105"/>
      <c r="W20" s="105"/>
    </row>
    <row r="21" spans="1:23" ht="26.25" customHeight="1" thickBot="1" x14ac:dyDescent="0.3">
      <c r="A21" s="240"/>
      <c r="B21" s="240"/>
      <c r="C21" s="416" t="s">
        <v>107</v>
      </c>
      <c r="D21" s="353"/>
      <c r="E21" s="354"/>
      <c r="F21" s="355"/>
      <c r="G21" s="354"/>
      <c r="H21" s="356" t="e">
        <f>F21*#REF!/1000</f>
        <v>#REF!</v>
      </c>
      <c r="I21" s="354"/>
      <c r="J21" s="357"/>
      <c r="K21" s="358">
        <f t="shared" ref="K21:T21" si="5">K5+K11+K16+K19+K20</f>
        <v>16.599999999999998</v>
      </c>
      <c r="L21" s="359">
        <f t="shared" si="5"/>
        <v>36.47</v>
      </c>
      <c r="M21" s="359">
        <f t="shared" si="5"/>
        <v>37.450000000000003</v>
      </c>
      <c r="N21" s="359">
        <f t="shared" si="5"/>
        <v>580.27</v>
      </c>
      <c r="O21" s="360">
        <f t="shared" si="5"/>
        <v>22.33</v>
      </c>
      <c r="P21" s="361">
        <f t="shared" si="5"/>
        <v>21.32</v>
      </c>
      <c r="Q21" s="362">
        <f t="shared" si="5"/>
        <v>42.225000000000001</v>
      </c>
      <c r="R21" s="363">
        <f t="shared" si="5"/>
        <v>38.155000000000001</v>
      </c>
      <c r="S21" s="363">
        <f t="shared" si="5"/>
        <v>672.745</v>
      </c>
      <c r="T21" s="364">
        <f t="shared" si="5"/>
        <v>22.42</v>
      </c>
      <c r="U21" s="105"/>
      <c r="V21" s="105"/>
      <c r="W21" s="105"/>
    </row>
    <row r="22" spans="1:23" ht="18.75" x14ac:dyDescent="0.25">
      <c r="A22" s="239"/>
      <c r="B22" s="248" t="s">
        <v>27</v>
      </c>
      <c r="C22" s="417"/>
      <c r="D22" s="365"/>
      <c r="E22" s="319"/>
      <c r="F22" s="366"/>
      <c r="G22" s="319"/>
      <c r="H22" s="367"/>
      <c r="I22" s="319"/>
      <c r="J22" s="325"/>
      <c r="K22" s="318"/>
      <c r="L22" s="319"/>
      <c r="M22" s="319"/>
      <c r="N22" s="319"/>
      <c r="O22" s="320"/>
      <c r="P22" s="326"/>
      <c r="Q22" s="327"/>
      <c r="R22" s="328"/>
      <c r="S22" s="328"/>
      <c r="T22" s="329"/>
      <c r="U22" s="105"/>
      <c r="V22" s="105"/>
      <c r="W22" s="105"/>
    </row>
    <row r="23" spans="1:23" ht="18.75" x14ac:dyDescent="0.25">
      <c r="A23" s="230" t="s">
        <v>195</v>
      </c>
      <c r="B23" s="230"/>
      <c r="C23" s="414" t="s">
        <v>353</v>
      </c>
      <c r="D23" s="345">
        <v>80</v>
      </c>
      <c r="E23" s="272"/>
      <c r="F23" s="349"/>
      <c r="G23" s="272"/>
      <c r="H23" s="347" t="e">
        <f>F23*#REF!/1000</f>
        <v>#REF!</v>
      </c>
      <c r="I23" s="272"/>
      <c r="J23" s="277">
        <v>100</v>
      </c>
      <c r="K23" s="271">
        <v>0.48</v>
      </c>
      <c r="L23" s="272">
        <v>0.12</v>
      </c>
      <c r="M23" s="272">
        <v>1.56</v>
      </c>
      <c r="N23" s="272">
        <v>78</v>
      </c>
      <c r="O23" s="273">
        <v>2.94</v>
      </c>
      <c r="P23" s="295">
        <f>K23*1.6</f>
        <v>0.76800000000000002</v>
      </c>
      <c r="Q23" s="296">
        <f t="shared" ref="Q23:T23" si="6">L23*1.6</f>
        <v>0.192</v>
      </c>
      <c r="R23" s="297">
        <f t="shared" si="6"/>
        <v>2.4960000000000004</v>
      </c>
      <c r="S23" s="297">
        <f t="shared" si="6"/>
        <v>124.80000000000001</v>
      </c>
      <c r="T23" s="298">
        <f t="shared" si="6"/>
        <v>4.7039999999999997</v>
      </c>
      <c r="U23" s="105"/>
      <c r="V23" s="105"/>
      <c r="W23" s="105"/>
    </row>
    <row r="24" spans="1:23" ht="18.75" hidden="1" x14ac:dyDescent="0.25">
      <c r="A24" s="231"/>
      <c r="B24" s="234"/>
      <c r="C24" s="413" t="s">
        <v>59</v>
      </c>
      <c r="D24" s="343"/>
      <c r="E24" s="265"/>
      <c r="F24" s="344">
        <v>156.1</v>
      </c>
      <c r="G24" s="265">
        <v>125</v>
      </c>
      <c r="H24" s="368" t="e">
        <f>F24*#REF!/1000</f>
        <v>#REF!</v>
      </c>
      <c r="I24" s="265"/>
      <c r="J24" s="269"/>
      <c r="K24" s="264"/>
      <c r="L24" s="265"/>
      <c r="M24" s="265"/>
      <c r="N24" s="265"/>
      <c r="O24" s="266"/>
      <c r="P24" s="267"/>
      <c r="Q24" s="268"/>
      <c r="R24" s="265"/>
      <c r="S24" s="265"/>
      <c r="T24" s="269"/>
      <c r="U24" s="105"/>
      <c r="V24" s="105"/>
      <c r="W24" s="105"/>
    </row>
    <row r="25" spans="1:23" ht="18.75" hidden="1" x14ac:dyDescent="0.25">
      <c r="A25" s="234" t="s">
        <v>95</v>
      </c>
      <c r="B25" s="234"/>
      <c r="C25" s="413" t="s">
        <v>46</v>
      </c>
      <c r="D25" s="343"/>
      <c r="E25" s="265"/>
      <c r="F25" s="344">
        <v>12.5</v>
      </c>
      <c r="G25" s="265">
        <v>10</v>
      </c>
      <c r="H25" s="368" t="e">
        <f>F25*#REF!/1000</f>
        <v>#REF!</v>
      </c>
      <c r="I25" s="265"/>
      <c r="J25" s="269"/>
      <c r="K25" s="264"/>
      <c r="L25" s="265"/>
      <c r="M25" s="265"/>
      <c r="N25" s="265"/>
      <c r="O25" s="266"/>
      <c r="P25" s="267"/>
      <c r="Q25" s="268"/>
      <c r="R25" s="265"/>
      <c r="S25" s="265"/>
      <c r="T25" s="269"/>
      <c r="U25" s="105"/>
      <c r="V25" s="105"/>
      <c r="W25" s="105"/>
    </row>
    <row r="26" spans="1:23" ht="18.75" hidden="1" x14ac:dyDescent="0.25">
      <c r="A26" s="234" t="s">
        <v>87</v>
      </c>
      <c r="B26" s="234"/>
      <c r="C26" s="413" t="s">
        <v>217</v>
      </c>
      <c r="D26" s="343"/>
      <c r="E26" s="265"/>
      <c r="F26" s="344">
        <v>0.3</v>
      </c>
      <c r="G26" s="265">
        <v>0.3</v>
      </c>
      <c r="H26" s="369" t="e">
        <f>F26*#REF!/1000</f>
        <v>#REF!</v>
      </c>
      <c r="I26" s="265"/>
      <c r="J26" s="269"/>
      <c r="K26" s="264"/>
      <c r="L26" s="265"/>
      <c r="M26" s="265"/>
      <c r="N26" s="265"/>
      <c r="O26" s="266"/>
      <c r="P26" s="267"/>
      <c r="Q26" s="268"/>
      <c r="R26" s="265"/>
      <c r="S26" s="265"/>
      <c r="T26" s="269"/>
      <c r="U26" s="105"/>
      <c r="V26" s="105"/>
      <c r="W26" s="105"/>
    </row>
    <row r="27" spans="1:23" ht="18.75" hidden="1" x14ac:dyDescent="0.25">
      <c r="A27" s="229"/>
      <c r="B27" s="234"/>
      <c r="C27" s="413" t="s">
        <v>2</v>
      </c>
      <c r="D27" s="343"/>
      <c r="E27" s="265"/>
      <c r="F27" s="344">
        <v>3</v>
      </c>
      <c r="G27" s="265">
        <v>3</v>
      </c>
      <c r="H27" s="369" t="e">
        <f>F27*#REF!/1000</f>
        <v>#REF!</v>
      </c>
      <c r="I27" s="265"/>
      <c r="J27" s="269"/>
      <c r="K27" s="264"/>
      <c r="L27" s="265"/>
      <c r="M27" s="265"/>
      <c r="N27" s="265"/>
      <c r="O27" s="266"/>
      <c r="P27" s="267"/>
      <c r="Q27" s="268"/>
      <c r="R27" s="265"/>
      <c r="S27" s="265"/>
      <c r="T27" s="269"/>
      <c r="U27" s="105"/>
      <c r="V27" s="105"/>
      <c r="W27" s="105"/>
    </row>
    <row r="28" spans="1:23" ht="18.75" hidden="1" x14ac:dyDescent="0.25">
      <c r="A28" s="229"/>
      <c r="B28" s="234"/>
      <c r="C28" s="413" t="s">
        <v>11</v>
      </c>
      <c r="D28" s="343"/>
      <c r="E28" s="265"/>
      <c r="F28" s="344">
        <v>10</v>
      </c>
      <c r="G28" s="265">
        <v>10</v>
      </c>
      <c r="H28" s="369" t="e">
        <f>F28*#REF!/1000</f>
        <v>#REF!</v>
      </c>
      <c r="I28" s="265"/>
      <c r="J28" s="269"/>
      <c r="K28" s="264"/>
      <c r="L28" s="265"/>
      <c r="M28" s="265"/>
      <c r="N28" s="265"/>
      <c r="O28" s="266"/>
      <c r="P28" s="267"/>
      <c r="Q28" s="268"/>
      <c r="R28" s="265"/>
      <c r="S28" s="265"/>
      <c r="T28" s="269"/>
      <c r="U28" s="105"/>
      <c r="V28" s="105"/>
      <c r="W28" s="105"/>
    </row>
    <row r="29" spans="1:23" ht="24" customHeight="1" x14ac:dyDescent="0.3">
      <c r="A29" s="229" t="s">
        <v>218</v>
      </c>
      <c r="B29" s="229"/>
      <c r="C29" s="418" t="s">
        <v>160</v>
      </c>
      <c r="D29" s="343">
        <v>250</v>
      </c>
      <c r="E29" s="300">
        <f>E23</f>
        <v>0</v>
      </c>
      <c r="F29" s="300"/>
      <c r="G29" s="300"/>
      <c r="H29" s="342" t="e">
        <f>F29*#REF!/1000</f>
        <v>#REF!</v>
      </c>
      <c r="I29" s="265"/>
      <c r="J29" s="269">
        <v>250</v>
      </c>
      <c r="K29" s="299">
        <v>2.2000000000000002</v>
      </c>
      <c r="L29" s="300">
        <v>1.8</v>
      </c>
      <c r="M29" s="300">
        <v>19.5</v>
      </c>
      <c r="N29" s="300">
        <v>192</v>
      </c>
      <c r="O29" s="301">
        <v>12.87</v>
      </c>
      <c r="P29" s="302">
        <f>K29*1.5</f>
        <v>3.3000000000000003</v>
      </c>
      <c r="Q29" s="303">
        <f t="shared" ref="Q29:T29" si="7">L29*1.5</f>
        <v>2.7</v>
      </c>
      <c r="R29" s="300">
        <f t="shared" si="7"/>
        <v>29.25</v>
      </c>
      <c r="S29" s="300">
        <f t="shared" si="7"/>
        <v>288</v>
      </c>
      <c r="T29" s="304">
        <f t="shared" si="7"/>
        <v>19.305</v>
      </c>
      <c r="U29" s="105"/>
      <c r="V29" s="105"/>
      <c r="W29" s="105"/>
    </row>
    <row r="30" spans="1:23" ht="18.75" hidden="1" x14ac:dyDescent="0.3">
      <c r="A30" s="229" t="s">
        <v>159</v>
      </c>
      <c r="B30" s="229"/>
      <c r="C30" s="419" t="s">
        <v>8</v>
      </c>
      <c r="D30" s="343"/>
      <c r="E30" s="300"/>
      <c r="F30" s="300">
        <v>80</v>
      </c>
      <c r="G30" s="300">
        <v>60</v>
      </c>
      <c r="H30" s="342" t="e">
        <f>F30*#REF!/1000</f>
        <v>#REF!</v>
      </c>
      <c r="I30" s="265"/>
      <c r="J30" s="269"/>
      <c r="K30" s="264"/>
      <c r="L30" s="265"/>
      <c r="M30" s="265"/>
      <c r="N30" s="265"/>
      <c r="O30" s="266"/>
      <c r="P30" s="302">
        <f t="shared" ref="P30:P36" si="8">K30*1.5</f>
        <v>0</v>
      </c>
      <c r="Q30" s="303">
        <f t="shared" ref="Q30:Q36" si="9">L30*1.5</f>
        <v>0</v>
      </c>
      <c r="R30" s="300">
        <f t="shared" ref="R30:R36" si="10">M30*1.5</f>
        <v>0</v>
      </c>
      <c r="S30" s="300">
        <f t="shared" ref="S30:S36" si="11">N30*1.5</f>
        <v>0</v>
      </c>
      <c r="T30" s="304">
        <f t="shared" ref="T30:T37" si="12">O30*1.5</f>
        <v>0</v>
      </c>
      <c r="U30" s="105"/>
      <c r="V30" s="105"/>
      <c r="W30" s="105"/>
    </row>
    <row r="31" spans="1:23" ht="18.75" hidden="1" x14ac:dyDescent="0.3">
      <c r="A31" s="229" t="s">
        <v>84</v>
      </c>
      <c r="B31" s="229"/>
      <c r="C31" s="419" t="s">
        <v>219</v>
      </c>
      <c r="D31" s="343"/>
      <c r="E31" s="300"/>
      <c r="F31" s="300">
        <v>4</v>
      </c>
      <c r="G31" s="300">
        <v>4</v>
      </c>
      <c r="H31" s="342" t="e">
        <f>F31*#REF!/1000</f>
        <v>#REF!</v>
      </c>
      <c r="I31" s="265"/>
      <c r="J31" s="269"/>
      <c r="K31" s="264"/>
      <c r="L31" s="265"/>
      <c r="M31" s="265"/>
      <c r="N31" s="265"/>
      <c r="O31" s="266"/>
      <c r="P31" s="302">
        <f t="shared" si="8"/>
        <v>0</v>
      </c>
      <c r="Q31" s="303">
        <f t="shared" si="9"/>
        <v>0</v>
      </c>
      <c r="R31" s="300">
        <f t="shared" si="10"/>
        <v>0</v>
      </c>
      <c r="S31" s="300">
        <f t="shared" si="11"/>
        <v>0</v>
      </c>
      <c r="T31" s="304">
        <f t="shared" si="12"/>
        <v>0</v>
      </c>
      <c r="U31" s="105"/>
      <c r="V31" s="105"/>
      <c r="W31" s="105"/>
    </row>
    <row r="32" spans="1:23" ht="18.75" hidden="1" x14ac:dyDescent="0.3">
      <c r="A32" s="229"/>
      <c r="B32" s="229"/>
      <c r="C32" s="419" t="s">
        <v>72</v>
      </c>
      <c r="D32" s="343"/>
      <c r="E32" s="300"/>
      <c r="F32" s="300">
        <v>10</v>
      </c>
      <c r="G32" s="300">
        <v>8</v>
      </c>
      <c r="H32" s="342" t="e">
        <f>F32*#REF!/1000</f>
        <v>#REF!</v>
      </c>
      <c r="I32" s="265">
        <f>D29*E29/1000</f>
        <v>0</v>
      </c>
      <c r="J32" s="269"/>
      <c r="K32" s="264"/>
      <c r="L32" s="265"/>
      <c r="M32" s="265"/>
      <c r="N32" s="265"/>
      <c r="O32" s="266"/>
      <c r="P32" s="302">
        <f t="shared" si="8"/>
        <v>0</v>
      </c>
      <c r="Q32" s="303">
        <f t="shared" si="9"/>
        <v>0</v>
      </c>
      <c r="R32" s="300">
        <f t="shared" si="10"/>
        <v>0</v>
      </c>
      <c r="S32" s="300">
        <f t="shared" si="11"/>
        <v>0</v>
      </c>
      <c r="T32" s="304">
        <f t="shared" si="12"/>
        <v>0</v>
      </c>
      <c r="U32" s="105"/>
      <c r="V32" s="105"/>
      <c r="W32" s="105"/>
    </row>
    <row r="33" spans="1:23" ht="18.75" hidden="1" x14ac:dyDescent="0.3">
      <c r="A33" s="229"/>
      <c r="B33" s="229"/>
      <c r="C33" s="419" t="s">
        <v>57</v>
      </c>
      <c r="D33" s="343"/>
      <c r="E33" s="300"/>
      <c r="F33" s="300">
        <v>9.6</v>
      </c>
      <c r="G33" s="300">
        <v>8</v>
      </c>
      <c r="H33" s="342" t="e">
        <f>F33*#REF!/1000</f>
        <v>#REF!</v>
      </c>
      <c r="I33" s="265"/>
      <c r="J33" s="269"/>
      <c r="K33" s="305"/>
      <c r="L33" s="306"/>
      <c r="M33" s="306"/>
      <c r="N33" s="306"/>
      <c r="O33" s="307"/>
      <c r="P33" s="302">
        <f t="shared" si="8"/>
        <v>0</v>
      </c>
      <c r="Q33" s="303">
        <f t="shared" si="9"/>
        <v>0</v>
      </c>
      <c r="R33" s="300">
        <f t="shared" si="10"/>
        <v>0</v>
      </c>
      <c r="S33" s="300">
        <f t="shared" si="11"/>
        <v>0</v>
      </c>
      <c r="T33" s="304">
        <f t="shared" si="12"/>
        <v>0</v>
      </c>
      <c r="U33" s="105"/>
      <c r="V33" s="105"/>
      <c r="W33" s="105"/>
    </row>
    <row r="34" spans="1:23" ht="18.75" hidden="1" x14ac:dyDescent="0.25">
      <c r="A34" s="229"/>
      <c r="B34" s="229"/>
      <c r="C34" s="413" t="s">
        <v>199</v>
      </c>
      <c r="D34" s="343"/>
      <c r="E34" s="300"/>
      <c r="F34" s="300">
        <v>2</v>
      </c>
      <c r="G34" s="300">
        <v>2</v>
      </c>
      <c r="H34" s="342" t="e">
        <f>F34*#REF!/1000</f>
        <v>#REF!</v>
      </c>
      <c r="I34" s="265"/>
      <c r="J34" s="269"/>
      <c r="K34" s="305"/>
      <c r="L34" s="306"/>
      <c r="M34" s="306"/>
      <c r="N34" s="306"/>
      <c r="O34" s="307"/>
      <c r="P34" s="302">
        <f t="shared" si="8"/>
        <v>0</v>
      </c>
      <c r="Q34" s="303">
        <f t="shared" si="9"/>
        <v>0</v>
      </c>
      <c r="R34" s="300">
        <f t="shared" si="10"/>
        <v>0</v>
      </c>
      <c r="S34" s="300">
        <f t="shared" si="11"/>
        <v>0</v>
      </c>
      <c r="T34" s="304">
        <f t="shared" si="12"/>
        <v>0</v>
      </c>
      <c r="U34" s="105"/>
      <c r="V34" s="105"/>
      <c r="W34" s="105"/>
    </row>
    <row r="35" spans="1:23" ht="18.75" hidden="1" x14ac:dyDescent="0.25">
      <c r="A35" s="229"/>
      <c r="B35" s="229"/>
      <c r="C35" s="413" t="s">
        <v>154</v>
      </c>
      <c r="D35" s="343"/>
      <c r="E35" s="265"/>
      <c r="F35" s="265">
        <v>140</v>
      </c>
      <c r="G35" s="265">
        <v>140</v>
      </c>
      <c r="H35" s="342" t="e">
        <f>F35*#REF!/1000</f>
        <v>#REF!</v>
      </c>
      <c r="I35" s="265"/>
      <c r="J35" s="269"/>
      <c r="K35" s="305"/>
      <c r="L35" s="306"/>
      <c r="M35" s="306"/>
      <c r="N35" s="306"/>
      <c r="O35" s="307"/>
      <c r="P35" s="302">
        <f t="shared" si="8"/>
        <v>0</v>
      </c>
      <c r="Q35" s="303">
        <f t="shared" si="9"/>
        <v>0</v>
      </c>
      <c r="R35" s="300">
        <f t="shared" si="10"/>
        <v>0</v>
      </c>
      <c r="S35" s="300">
        <f t="shared" si="11"/>
        <v>0</v>
      </c>
      <c r="T35" s="304">
        <f t="shared" si="12"/>
        <v>0</v>
      </c>
      <c r="U35" s="105"/>
      <c r="V35" s="105"/>
      <c r="W35" s="105"/>
    </row>
    <row r="36" spans="1:23" ht="18.75" hidden="1" x14ac:dyDescent="0.25">
      <c r="A36" s="229"/>
      <c r="B36" s="229"/>
      <c r="C36" s="413" t="s">
        <v>38</v>
      </c>
      <c r="D36" s="343"/>
      <c r="E36" s="265"/>
      <c r="F36" s="265">
        <v>19</v>
      </c>
      <c r="G36" s="265">
        <v>14</v>
      </c>
      <c r="H36" s="342" t="e">
        <f>F36*#REF!/1000</f>
        <v>#REF!</v>
      </c>
      <c r="I36" s="265"/>
      <c r="J36" s="269"/>
      <c r="K36" s="305"/>
      <c r="L36" s="306"/>
      <c r="M36" s="306"/>
      <c r="N36" s="306"/>
      <c r="O36" s="307"/>
      <c r="P36" s="302">
        <f t="shared" si="8"/>
        <v>0</v>
      </c>
      <c r="Q36" s="303">
        <f t="shared" si="9"/>
        <v>0</v>
      </c>
      <c r="R36" s="300">
        <f t="shared" si="10"/>
        <v>0</v>
      </c>
      <c r="S36" s="300">
        <f t="shared" si="11"/>
        <v>0</v>
      </c>
      <c r="T36" s="304">
        <f t="shared" si="12"/>
        <v>0</v>
      </c>
      <c r="U36" s="105"/>
      <c r="V36" s="105"/>
      <c r="W36" s="105"/>
    </row>
    <row r="37" spans="1:23" ht="44.25" customHeight="1" x14ac:dyDescent="0.25">
      <c r="A37" s="229" t="s">
        <v>289</v>
      </c>
      <c r="B37" s="229"/>
      <c r="C37" s="414" t="s">
        <v>357</v>
      </c>
      <c r="D37" s="264">
        <v>250</v>
      </c>
      <c r="E37" s="272">
        <f>E29</f>
        <v>0</v>
      </c>
      <c r="F37" s="272"/>
      <c r="G37" s="279"/>
      <c r="H37" s="370" t="e">
        <f>F37*#REF!/1000</f>
        <v>#REF!</v>
      </c>
      <c r="I37" s="272"/>
      <c r="J37" s="277">
        <v>250</v>
      </c>
      <c r="K37" s="255">
        <v>16.2</v>
      </c>
      <c r="L37" s="256">
        <v>10.57</v>
      </c>
      <c r="M37" s="256">
        <v>19.350000000000001</v>
      </c>
      <c r="N37" s="256">
        <v>252</v>
      </c>
      <c r="O37" s="257">
        <v>12.24</v>
      </c>
      <c r="P37" s="261">
        <f>K37*1.1</f>
        <v>17.82</v>
      </c>
      <c r="Q37" s="261">
        <f t="shared" ref="Q37:S37" si="13">L37*1.1</f>
        <v>11.627000000000001</v>
      </c>
      <c r="R37" s="261">
        <f t="shared" si="13"/>
        <v>21.285000000000004</v>
      </c>
      <c r="S37" s="261">
        <f t="shared" si="13"/>
        <v>277.20000000000005</v>
      </c>
      <c r="T37" s="258">
        <f t="shared" si="12"/>
        <v>18.36</v>
      </c>
      <c r="U37" s="105"/>
      <c r="V37" s="105"/>
      <c r="W37" s="105"/>
    </row>
    <row r="38" spans="1:23" ht="18.75" hidden="1" x14ac:dyDescent="0.25">
      <c r="A38" s="229" t="s">
        <v>161</v>
      </c>
      <c r="B38" s="229"/>
      <c r="C38" s="413" t="s">
        <v>205</v>
      </c>
      <c r="D38" s="271"/>
      <c r="E38" s="272"/>
      <c r="F38" s="349">
        <v>75.150000000000006</v>
      </c>
      <c r="G38" s="272">
        <v>67.5</v>
      </c>
      <c r="H38" s="370" t="e">
        <f>F38*#REF!/1000</f>
        <v>#REF!</v>
      </c>
      <c r="I38" s="272"/>
      <c r="J38" s="277"/>
      <c r="K38" s="271"/>
      <c r="L38" s="272"/>
      <c r="M38" s="272"/>
      <c r="N38" s="272"/>
      <c r="O38" s="273"/>
      <c r="P38" s="275"/>
      <c r="Q38" s="276"/>
      <c r="R38" s="272"/>
      <c r="S38" s="272"/>
      <c r="T38" s="277"/>
      <c r="U38" s="105"/>
      <c r="V38" s="105"/>
      <c r="W38" s="105"/>
    </row>
    <row r="39" spans="1:23" ht="18.75" hidden="1" x14ac:dyDescent="0.25">
      <c r="A39" s="229" t="s">
        <v>84</v>
      </c>
      <c r="B39" s="229"/>
      <c r="C39" s="413" t="s">
        <v>199</v>
      </c>
      <c r="D39" s="271"/>
      <c r="E39" s="272"/>
      <c r="F39" s="349">
        <v>6.8</v>
      </c>
      <c r="G39" s="272">
        <v>6.8</v>
      </c>
      <c r="H39" s="370" t="e">
        <f>#REF!*#REF!/1000</f>
        <v>#REF!</v>
      </c>
      <c r="I39" s="272"/>
      <c r="J39" s="277"/>
      <c r="K39" s="271"/>
      <c r="L39" s="272"/>
      <c r="M39" s="272"/>
      <c r="N39" s="272"/>
      <c r="O39" s="273"/>
      <c r="P39" s="275"/>
      <c r="Q39" s="276"/>
      <c r="R39" s="272"/>
      <c r="S39" s="272"/>
      <c r="T39" s="277"/>
      <c r="U39" s="105"/>
      <c r="V39" s="105"/>
      <c r="W39" s="105"/>
    </row>
    <row r="40" spans="1:23" ht="18.75" hidden="1" x14ac:dyDescent="0.25">
      <c r="A40" s="229"/>
      <c r="B40" s="229"/>
      <c r="C40" s="413" t="s">
        <v>8</v>
      </c>
      <c r="D40" s="271"/>
      <c r="E40" s="272"/>
      <c r="F40" s="349">
        <v>112</v>
      </c>
      <c r="G40" s="272">
        <v>111.6</v>
      </c>
      <c r="H40" s="370" t="e">
        <f>F40*#REF!/1000</f>
        <v>#REF!</v>
      </c>
      <c r="I40" s="272"/>
      <c r="J40" s="277"/>
      <c r="K40" s="271"/>
      <c r="L40" s="308" t="s">
        <v>239</v>
      </c>
      <c r="M40" s="309"/>
      <c r="N40" s="309"/>
      <c r="O40" s="309"/>
      <c r="P40" s="275"/>
      <c r="Q40" s="310" t="s">
        <v>239</v>
      </c>
      <c r="R40" s="311"/>
      <c r="S40" s="311"/>
      <c r="T40" s="312"/>
      <c r="U40" s="105"/>
      <c r="V40" s="105"/>
      <c r="W40" s="105"/>
    </row>
    <row r="41" spans="1:23" ht="18.75" hidden="1" x14ac:dyDescent="0.25">
      <c r="A41" s="229"/>
      <c r="B41" s="229"/>
      <c r="C41" s="413" t="s">
        <v>10</v>
      </c>
      <c r="D41" s="271"/>
      <c r="E41" s="272"/>
      <c r="F41" s="349">
        <v>24.5</v>
      </c>
      <c r="G41" s="272">
        <v>27.6</v>
      </c>
      <c r="H41" s="370" t="e">
        <f>F41*#REF!/1000</f>
        <v>#REF!</v>
      </c>
      <c r="I41" s="272"/>
      <c r="J41" s="277"/>
      <c r="K41" s="271"/>
      <c r="L41" s="272"/>
      <c r="M41" s="272"/>
      <c r="N41" s="272"/>
      <c r="O41" s="273"/>
      <c r="P41" s="275"/>
      <c r="Q41" s="276"/>
      <c r="R41" s="272"/>
      <c r="S41" s="272"/>
      <c r="T41" s="277"/>
      <c r="U41" s="105"/>
      <c r="V41" s="105"/>
      <c r="W41" s="105"/>
    </row>
    <row r="42" spans="1:23" ht="18.75" hidden="1" x14ac:dyDescent="0.25">
      <c r="A42" s="229"/>
      <c r="B42" s="229"/>
      <c r="C42" s="413" t="s">
        <v>9</v>
      </c>
      <c r="D42" s="271"/>
      <c r="E42" s="272"/>
      <c r="F42" s="349">
        <v>43.8</v>
      </c>
      <c r="G42" s="272">
        <v>46.2</v>
      </c>
      <c r="H42" s="370" t="e">
        <f>F42*#REF!/1000</f>
        <v>#REF!</v>
      </c>
      <c r="I42" s="272">
        <f>D37*E37/1000</f>
        <v>0</v>
      </c>
      <c r="J42" s="277"/>
      <c r="K42" s="271"/>
      <c r="L42" s="272"/>
      <c r="M42" s="272"/>
      <c r="N42" s="272"/>
      <c r="O42" s="273"/>
      <c r="P42" s="275"/>
      <c r="Q42" s="276"/>
      <c r="R42" s="272"/>
      <c r="S42" s="272"/>
      <c r="T42" s="277"/>
      <c r="U42" s="105"/>
      <c r="V42" s="105"/>
      <c r="W42" s="105"/>
    </row>
    <row r="43" spans="1:23" ht="18.75" hidden="1" x14ac:dyDescent="0.25">
      <c r="A43" s="229"/>
      <c r="B43" s="229"/>
      <c r="C43" s="413" t="s">
        <v>162</v>
      </c>
      <c r="D43" s="271"/>
      <c r="E43" s="272"/>
      <c r="F43" s="349">
        <v>9.5</v>
      </c>
      <c r="G43" s="272">
        <v>8.4</v>
      </c>
      <c r="H43" s="370" t="e">
        <f>F43*#REF!/1000</f>
        <v>#REF!</v>
      </c>
      <c r="I43" s="272"/>
      <c r="J43" s="277"/>
      <c r="K43" s="271"/>
      <c r="L43" s="272"/>
      <c r="M43" s="272"/>
      <c r="N43" s="272"/>
      <c r="O43" s="273"/>
      <c r="P43" s="275"/>
      <c r="Q43" s="276"/>
      <c r="R43" s="272"/>
      <c r="S43" s="272"/>
      <c r="T43" s="277"/>
      <c r="U43" s="105"/>
      <c r="V43" s="105"/>
      <c r="W43" s="105"/>
    </row>
    <row r="44" spans="1:23" ht="18.75" hidden="1" x14ac:dyDescent="0.25">
      <c r="A44" s="229"/>
      <c r="B44" s="229"/>
      <c r="C44" s="413" t="s">
        <v>163</v>
      </c>
      <c r="D44" s="271"/>
      <c r="E44" s="272"/>
      <c r="F44" s="349">
        <v>44</v>
      </c>
      <c r="G44" s="272">
        <v>100</v>
      </c>
      <c r="H44" s="370" t="e">
        <f>F44*#REF!/1000</f>
        <v>#REF!</v>
      </c>
      <c r="I44" s="272"/>
      <c r="J44" s="277"/>
      <c r="K44" s="271"/>
      <c r="L44" s="311"/>
      <c r="M44" s="311"/>
      <c r="N44" s="311"/>
      <c r="O44" s="309"/>
      <c r="P44" s="275"/>
      <c r="Q44" s="310"/>
      <c r="R44" s="311"/>
      <c r="S44" s="311"/>
      <c r="T44" s="312"/>
      <c r="U44" s="105"/>
      <c r="V44" s="105"/>
      <c r="W44" s="105"/>
    </row>
    <row r="45" spans="1:23" ht="18.75" hidden="1" x14ac:dyDescent="0.25">
      <c r="A45" s="229"/>
      <c r="B45" s="229"/>
      <c r="C45" s="413" t="s">
        <v>240</v>
      </c>
      <c r="D45" s="271"/>
      <c r="E45" s="272"/>
      <c r="F45" s="349">
        <v>78.75</v>
      </c>
      <c r="G45" s="272">
        <v>78.75</v>
      </c>
      <c r="H45" s="370" t="e">
        <f>F45*#REF!/1000</f>
        <v>#REF!</v>
      </c>
      <c r="I45" s="272"/>
      <c r="J45" s="277"/>
      <c r="K45" s="271"/>
      <c r="L45" s="311"/>
      <c r="M45" s="311"/>
      <c r="N45" s="311"/>
      <c r="O45" s="309"/>
      <c r="P45" s="275"/>
      <c r="Q45" s="310"/>
      <c r="R45" s="311"/>
      <c r="S45" s="311"/>
      <c r="T45" s="312"/>
      <c r="U45" s="105"/>
      <c r="V45" s="105"/>
      <c r="W45" s="105"/>
    </row>
    <row r="46" spans="1:23" ht="18.75" hidden="1" x14ac:dyDescent="0.25">
      <c r="A46" s="229"/>
      <c r="B46" s="229"/>
      <c r="C46" s="413" t="s">
        <v>199</v>
      </c>
      <c r="D46" s="271"/>
      <c r="E46" s="272"/>
      <c r="F46" s="349">
        <v>1.48</v>
      </c>
      <c r="G46" s="272">
        <v>1.48</v>
      </c>
      <c r="H46" s="370" t="e">
        <f>F46*#REF!/1000</f>
        <v>#REF!</v>
      </c>
      <c r="I46" s="272"/>
      <c r="J46" s="277"/>
      <c r="K46" s="271"/>
      <c r="L46" s="311"/>
      <c r="M46" s="311"/>
      <c r="N46" s="311"/>
      <c r="O46" s="309"/>
      <c r="P46" s="275"/>
      <c r="Q46" s="310"/>
      <c r="R46" s="311"/>
      <c r="S46" s="311"/>
      <c r="T46" s="312"/>
      <c r="U46" s="105"/>
      <c r="V46" s="105"/>
      <c r="W46" s="105"/>
    </row>
    <row r="47" spans="1:23" ht="18.75" hidden="1" x14ac:dyDescent="0.25">
      <c r="A47" s="229"/>
      <c r="B47" s="229"/>
      <c r="C47" s="413" t="s">
        <v>143</v>
      </c>
      <c r="D47" s="271"/>
      <c r="E47" s="272"/>
      <c r="F47" s="349">
        <v>3.9</v>
      </c>
      <c r="G47" s="272">
        <v>3.9</v>
      </c>
      <c r="H47" s="370" t="e">
        <f>F47*#REF!/1000</f>
        <v>#REF!</v>
      </c>
      <c r="I47" s="272"/>
      <c r="J47" s="277"/>
      <c r="K47" s="271"/>
      <c r="L47" s="272"/>
      <c r="M47" s="272"/>
      <c r="N47" s="272"/>
      <c r="O47" s="273"/>
      <c r="P47" s="275"/>
      <c r="Q47" s="276"/>
      <c r="R47" s="272"/>
      <c r="S47" s="272"/>
      <c r="T47" s="277"/>
      <c r="U47" s="105"/>
      <c r="V47" s="105"/>
      <c r="W47" s="105"/>
    </row>
    <row r="48" spans="1:23" ht="18.75" hidden="1" x14ac:dyDescent="0.25">
      <c r="A48" s="229"/>
      <c r="B48" s="229"/>
      <c r="C48" s="413" t="s">
        <v>17</v>
      </c>
      <c r="D48" s="271"/>
      <c r="E48" s="272"/>
      <c r="F48" s="349">
        <v>7.8</v>
      </c>
      <c r="G48" s="272">
        <v>7.8</v>
      </c>
      <c r="H48" s="370" t="e">
        <f>F48*#REF!/1000</f>
        <v>#REF!</v>
      </c>
      <c r="I48" s="272"/>
      <c r="J48" s="277"/>
      <c r="K48" s="271"/>
      <c r="L48" s="272"/>
      <c r="M48" s="272"/>
      <c r="N48" s="272"/>
      <c r="O48" s="273"/>
      <c r="P48" s="275"/>
      <c r="Q48" s="276"/>
      <c r="R48" s="272"/>
      <c r="S48" s="272"/>
      <c r="T48" s="277"/>
      <c r="U48" s="105"/>
      <c r="V48" s="105"/>
      <c r="W48" s="105"/>
    </row>
    <row r="49" spans="1:23" ht="18.75" hidden="1" x14ac:dyDescent="0.25">
      <c r="A49" s="229"/>
      <c r="B49" s="229"/>
      <c r="C49" s="413" t="s">
        <v>46</v>
      </c>
      <c r="D49" s="271"/>
      <c r="E49" s="272"/>
      <c r="F49" s="349">
        <v>7.8</v>
      </c>
      <c r="G49" s="272">
        <v>6.24</v>
      </c>
      <c r="H49" s="370" t="e">
        <f>F49*#REF!/1000</f>
        <v>#REF!</v>
      </c>
      <c r="I49" s="272"/>
      <c r="J49" s="277"/>
      <c r="K49" s="271"/>
      <c r="L49" s="272"/>
      <c r="M49" s="272"/>
      <c r="N49" s="272"/>
      <c r="O49" s="273"/>
      <c r="P49" s="275"/>
      <c r="Q49" s="276"/>
      <c r="R49" s="272"/>
      <c r="S49" s="272"/>
      <c r="T49" s="277"/>
      <c r="U49" s="105"/>
      <c r="V49" s="105"/>
      <c r="W49" s="105"/>
    </row>
    <row r="50" spans="1:23" ht="18.75" hidden="1" x14ac:dyDescent="0.25">
      <c r="A50" s="229"/>
      <c r="B50" s="229"/>
      <c r="C50" s="413" t="s">
        <v>10</v>
      </c>
      <c r="D50" s="271"/>
      <c r="E50" s="272"/>
      <c r="F50" s="349">
        <v>1.87</v>
      </c>
      <c r="G50" s="272">
        <v>1.56</v>
      </c>
      <c r="H50" s="370" t="e">
        <f>F50*#REF!/1000</f>
        <v>#REF!</v>
      </c>
      <c r="I50" s="272"/>
      <c r="J50" s="277"/>
      <c r="K50" s="271"/>
      <c r="L50" s="272"/>
      <c r="M50" s="272"/>
      <c r="N50" s="272"/>
      <c r="O50" s="273"/>
      <c r="P50" s="275"/>
      <c r="Q50" s="276"/>
      <c r="R50" s="272"/>
      <c r="S50" s="272"/>
      <c r="T50" s="277"/>
      <c r="U50" s="105"/>
      <c r="V50" s="105"/>
      <c r="W50" s="105"/>
    </row>
    <row r="51" spans="1:23" ht="18.75" hidden="1" x14ac:dyDescent="0.25">
      <c r="A51" s="229"/>
      <c r="B51" s="229"/>
      <c r="C51" s="413" t="s">
        <v>2</v>
      </c>
      <c r="D51" s="271"/>
      <c r="E51" s="272"/>
      <c r="F51" s="349">
        <v>1.17</v>
      </c>
      <c r="G51" s="272">
        <v>1.17</v>
      </c>
      <c r="H51" s="370" t="e">
        <f>F51*#REF!/1000</f>
        <v>#REF!</v>
      </c>
      <c r="I51" s="272"/>
      <c r="J51" s="277"/>
      <c r="K51" s="271"/>
      <c r="L51" s="272"/>
      <c r="M51" s="272"/>
      <c r="N51" s="272"/>
      <c r="O51" s="273"/>
      <c r="P51" s="275"/>
      <c r="Q51" s="276"/>
      <c r="R51" s="272"/>
      <c r="S51" s="272"/>
      <c r="T51" s="277"/>
      <c r="U51" s="105"/>
      <c r="V51" s="105"/>
      <c r="W51" s="105"/>
    </row>
    <row r="52" spans="1:23" ht="18.75" hidden="1" x14ac:dyDescent="0.25">
      <c r="A52" s="229"/>
      <c r="B52" s="229"/>
      <c r="C52" s="413" t="s">
        <v>164</v>
      </c>
      <c r="D52" s="271"/>
      <c r="E52" s="272"/>
      <c r="F52" s="349">
        <v>8.0000000000000002E-3</v>
      </c>
      <c r="G52" s="272">
        <v>8.0000000000000002E-3</v>
      </c>
      <c r="H52" s="370" t="e">
        <f>F52*#REF!/1000</f>
        <v>#REF!</v>
      </c>
      <c r="I52" s="272"/>
      <c r="J52" s="277"/>
      <c r="K52" s="271"/>
      <c r="L52" s="272"/>
      <c r="M52" s="272"/>
      <c r="N52" s="272"/>
      <c r="O52" s="273"/>
      <c r="P52" s="275"/>
      <c r="Q52" s="276"/>
      <c r="R52" s="272"/>
      <c r="S52" s="272"/>
      <c r="T52" s="277"/>
      <c r="U52" s="105"/>
      <c r="V52" s="105"/>
      <c r="W52" s="105"/>
    </row>
    <row r="53" spans="1:23" ht="18.75" hidden="1" x14ac:dyDescent="0.25">
      <c r="A53" s="229"/>
      <c r="B53" s="229"/>
      <c r="C53" s="413" t="s">
        <v>60</v>
      </c>
      <c r="D53" s="271"/>
      <c r="E53" s="272"/>
      <c r="F53" s="349">
        <v>1E-3</v>
      </c>
      <c r="G53" s="272">
        <v>1E-3</v>
      </c>
      <c r="H53" s="370" t="e">
        <f>F53*#REF!/1000</f>
        <v>#REF!</v>
      </c>
      <c r="I53" s="272"/>
      <c r="J53" s="277"/>
      <c r="K53" s="271"/>
      <c r="L53" s="272"/>
      <c r="M53" s="272"/>
      <c r="N53" s="272"/>
      <c r="O53" s="273"/>
      <c r="P53" s="275"/>
      <c r="Q53" s="276"/>
      <c r="R53" s="272"/>
      <c r="S53" s="272"/>
      <c r="T53" s="277"/>
      <c r="U53" s="105"/>
      <c r="V53" s="105"/>
      <c r="W53" s="105"/>
    </row>
    <row r="54" spans="1:23" ht="23.25" customHeight="1" x14ac:dyDescent="0.25">
      <c r="A54" s="229" t="s">
        <v>141</v>
      </c>
      <c r="B54" s="230"/>
      <c r="C54" s="414" t="s">
        <v>360</v>
      </c>
      <c r="D54" s="271">
        <v>200</v>
      </c>
      <c r="E54" s="272">
        <f>E52</f>
        <v>0</v>
      </c>
      <c r="F54" s="349">
        <v>200</v>
      </c>
      <c r="G54" s="272"/>
      <c r="H54" s="347" t="e">
        <f>#REF!*#REF!/1000</f>
        <v>#REF!</v>
      </c>
      <c r="I54" s="272"/>
      <c r="J54" s="277">
        <v>200</v>
      </c>
      <c r="K54" s="271">
        <v>0.72</v>
      </c>
      <c r="L54" s="272">
        <v>0</v>
      </c>
      <c r="M54" s="272">
        <v>25.25</v>
      </c>
      <c r="N54" s="272">
        <v>85.34</v>
      </c>
      <c r="O54" s="273">
        <v>40</v>
      </c>
      <c r="P54" s="275">
        <v>0.72</v>
      </c>
      <c r="Q54" s="276">
        <v>0</v>
      </c>
      <c r="R54" s="272">
        <v>25.25</v>
      </c>
      <c r="S54" s="272">
        <v>85.34</v>
      </c>
      <c r="T54" s="277">
        <v>40</v>
      </c>
      <c r="U54" s="105"/>
      <c r="V54" s="105"/>
      <c r="W54" s="105"/>
    </row>
    <row r="55" spans="1:23" ht="18.75" hidden="1" x14ac:dyDescent="0.25">
      <c r="A55" s="230" t="s">
        <v>134</v>
      </c>
      <c r="B55" s="230"/>
      <c r="C55" s="413" t="s">
        <v>133</v>
      </c>
      <c r="D55" s="345"/>
      <c r="E55" s="272"/>
      <c r="F55" s="349">
        <v>25</v>
      </c>
      <c r="G55" s="272">
        <v>25</v>
      </c>
      <c r="H55" s="347" t="e">
        <f>F55*#REF!/1000</f>
        <v>#REF!</v>
      </c>
      <c r="I55" s="272"/>
      <c r="J55" s="277"/>
      <c r="K55" s="271"/>
      <c r="L55" s="272"/>
      <c r="M55" s="272"/>
      <c r="N55" s="272"/>
      <c r="O55" s="273"/>
      <c r="P55" s="275"/>
      <c r="Q55" s="276"/>
      <c r="R55" s="272"/>
      <c r="S55" s="272"/>
      <c r="T55" s="277"/>
      <c r="U55" s="105"/>
      <c r="V55" s="105"/>
      <c r="W55" s="105"/>
    </row>
    <row r="56" spans="1:23" ht="18.75" hidden="1" x14ac:dyDescent="0.25">
      <c r="A56" s="230" t="s">
        <v>84</v>
      </c>
      <c r="B56" s="230"/>
      <c r="C56" s="413" t="s">
        <v>2</v>
      </c>
      <c r="D56" s="345"/>
      <c r="E56" s="272"/>
      <c r="F56" s="349">
        <v>12</v>
      </c>
      <c r="G56" s="272">
        <v>12</v>
      </c>
      <c r="H56" s="347" t="e">
        <f>F56*#REF!/1000</f>
        <v>#REF!</v>
      </c>
      <c r="I56" s="272">
        <f>D54*E54/1000</f>
        <v>0</v>
      </c>
      <c r="J56" s="277"/>
      <c r="K56" s="271"/>
      <c r="L56" s="272"/>
      <c r="M56" s="272"/>
      <c r="N56" s="272"/>
      <c r="O56" s="273"/>
      <c r="P56" s="275"/>
      <c r="Q56" s="276"/>
      <c r="R56" s="272"/>
      <c r="S56" s="272"/>
      <c r="T56" s="277"/>
      <c r="U56" s="105"/>
      <c r="V56" s="105"/>
      <c r="W56" s="105"/>
    </row>
    <row r="57" spans="1:23" ht="18.75" hidden="1" x14ac:dyDescent="0.25">
      <c r="A57" s="230"/>
      <c r="B57" s="230"/>
      <c r="C57" s="413" t="s">
        <v>1</v>
      </c>
      <c r="D57" s="345"/>
      <c r="E57" s="272"/>
      <c r="F57" s="349">
        <v>200</v>
      </c>
      <c r="G57" s="272">
        <v>200</v>
      </c>
      <c r="H57" s="347" t="e">
        <f>F57*#REF!/1000</f>
        <v>#REF!</v>
      </c>
      <c r="I57" s="272" t="s">
        <v>41</v>
      </c>
      <c r="J57" s="277"/>
      <c r="K57" s="271"/>
      <c r="L57" s="272"/>
      <c r="M57" s="272"/>
      <c r="N57" s="272"/>
      <c r="O57" s="273"/>
      <c r="P57" s="275"/>
      <c r="Q57" s="276"/>
      <c r="R57" s="272"/>
      <c r="S57" s="272"/>
      <c r="T57" s="277"/>
      <c r="U57" s="105"/>
      <c r="V57" s="105"/>
      <c r="W57" s="105"/>
    </row>
    <row r="58" spans="1:23" ht="18.75" x14ac:dyDescent="0.25">
      <c r="A58" s="230" t="s">
        <v>135</v>
      </c>
      <c r="B58" s="230"/>
      <c r="C58" s="414" t="s">
        <v>15</v>
      </c>
      <c r="D58" s="345">
        <v>40</v>
      </c>
      <c r="E58" s="272"/>
      <c r="F58" s="349">
        <v>50</v>
      </c>
      <c r="G58" s="272">
        <v>50</v>
      </c>
      <c r="H58" s="347" t="e">
        <f>F58*#REF!/1000</f>
        <v>#REF!</v>
      </c>
      <c r="I58" s="272"/>
      <c r="J58" s="277">
        <v>60</v>
      </c>
      <c r="K58" s="271">
        <v>2.8</v>
      </c>
      <c r="L58" s="272">
        <v>0.51</v>
      </c>
      <c r="M58" s="272">
        <v>6.5</v>
      </c>
      <c r="N58" s="272">
        <v>90</v>
      </c>
      <c r="O58" s="273">
        <v>0</v>
      </c>
      <c r="P58" s="275">
        <f>K58*1.5</f>
        <v>4.1999999999999993</v>
      </c>
      <c r="Q58" s="276">
        <f t="shared" ref="Q58:T58" si="14">L58*1.5</f>
        <v>0.76500000000000001</v>
      </c>
      <c r="R58" s="272">
        <f t="shared" si="14"/>
        <v>9.75</v>
      </c>
      <c r="S58" s="272">
        <f t="shared" si="14"/>
        <v>135</v>
      </c>
      <c r="T58" s="277">
        <f t="shared" si="14"/>
        <v>0</v>
      </c>
      <c r="U58" s="105"/>
      <c r="V58" s="105"/>
      <c r="W58" s="105"/>
    </row>
    <row r="59" spans="1:23" ht="22.5" customHeight="1" thickBot="1" x14ac:dyDescent="0.3">
      <c r="A59" s="238" t="s">
        <v>135</v>
      </c>
      <c r="B59" s="238"/>
      <c r="C59" s="415" t="s">
        <v>5</v>
      </c>
      <c r="D59" s="371">
        <v>20</v>
      </c>
      <c r="E59" s="322"/>
      <c r="F59" s="372">
        <v>50</v>
      </c>
      <c r="G59" s="322">
        <v>50</v>
      </c>
      <c r="H59" s="373" t="e">
        <f>F59*#REF!/1000</f>
        <v>#REF!</v>
      </c>
      <c r="I59" s="374"/>
      <c r="J59" s="274">
        <v>30</v>
      </c>
      <c r="K59" s="288">
        <v>4.0999999999999996</v>
      </c>
      <c r="L59" s="289">
        <v>0.7</v>
      </c>
      <c r="M59" s="289">
        <v>4.5999999999999996</v>
      </c>
      <c r="N59" s="289">
        <v>97.5</v>
      </c>
      <c r="O59" s="290">
        <v>0</v>
      </c>
      <c r="P59" s="313">
        <f>K59*1.5</f>
        <v>6.1499999999999995</v>
      </c>
      <c r="Q59" s="314">
        <f t="shared" ref="Q59" si="15">L59*1.5</f>
        <v>1.0499999999999998</v>
      </c>
      <c r="R59" s="315">
        <f t="shared" ref="R59" si="16">M59*1.5</f>
        <v>6.8999999999999995</v>
      </c>
      <c r="S59" s="315">
        <f t="shared" ref="S59" si="17">N59*1.5</f>
        <v>146.25</v>
      </c>
      <c r="T59" s="316">
        <f t="shared" ref="T59" si="18">O59*1.5</f>
        <v>0</v>
      </c>
      <c r="U59" s="105"/>
      <c r="V59" s="105"/>
      <c r="W59" s="105"/>
    </row>
    <row r="60" spans="1:23" ht="19.5" thickBot="1" x14ac:dyDescent="0.3">
      <c r="A60" s="240"/>
      <c r="B60" s="249"/>
      <c r="C60" s="416" t="s">
        <v>107</v>
      </c>
      <c r="D60" s="353"/>
      <c r="E60" s="354"/>
      <c r="F60" s="355"/>
      <c r="G60" s="354"/>
      <c r="H60" s="375"/>
      <c r="I60" s="354"/>
      <c r="J60" s="357"/>
      <c r="K60" s="376">
        <f t="shared" ref="K60:T60" si="19">K23+K29+K37+K54+K58+K59</f>
        <v>26.5</v>
      </c>
      <c r="L60" s="354">
        <f t="shared" si="19"/>
        <v>13.7</v>
      </c>
      <c r="M60" s="377">
        <f t="shared" si="19"/>
        <v>76.759999999999991</v>
      </c>
      <c r="N60" s="354">
        <f t="shared" si="19"/>
        <v>794.84</v>
      </c>
      <c r="O60" s="378">
        <f t="shared" si="19"/>
        <v>68.05</v>
      </c>
      <c r="P60" s="379">
        <f t="shared" si="19"/>
        <v>32.957999999999998</v>
      </c>
      <c r="Q60" s="380">
        <f t="shared" si="19"/>
        <v>16.334000000000003</v>
      </c>
      <c r="R60" s="381">
        <f t="shared" si="19"/>
        <v>94.931000000000012</v>
      </c>
      <c r="S60" s="382">
        <f t="shared" si="19"/>
        <v>1056.5900000000001</v>
      </c>
      <c r="T60" s="383">
        <f t="shared" si="19"/>
        <v>82.369</v>
      </c>
      <c r="U60" s="105"/>
      <c r="V60" s="105"/>
      <c r="W60" s="105"/>
    </row>
    <row r="61" spans="1:23" ht="19.5" hidden="1" thickBot="1" x14ac:dyDescent="0.3">
      <c r="A61" s="239"/>
      <c r="B61" s="231"/>
      <c r="C61" s="420" t="s">
        <v>47</v>
      </c>
      <c r="D61" s="318">
        <v>3.75</v>
      </c>
      <c r="E61" s="319" t="e">
        <f>#REF!</f>
        <v>#REF!</v>
      </c>
      <c r="F61" s="366"/>
      <c r="G61" s="319"/>
      <c r="H61" s="384" t="e">
        <f>D61*E61/1000</f>
        <v>#REF!</v>
      </c>
      <c r="I61" s="319"/>
      <c r="J61" s="325"/>
      <c r="K61" s="318"/>
      <c r="L61" s="319"/>
      <c r="M61" s="319"/>
      <c r="N61" s="385"/>
      <c r="O61" s="386"/>
      <c r="P61" s="387"/>
      <c r="Q61" s="388"/>
      <c r="R61" s="389"/>
      <c r="S61" s="390"/>
      <c r="T61" s="391"/>
      <c r="U61" s="105"/>
      <c r="V61" s="105"/>
      <c r="W61" s="105"/>
    </row>
    <row r="62" spans="1:23" ht="18.75" x14ac:dyDescent="0.25">
      <c r="A62" s="229"/>
      <c r="B62" s="251" t="s">
        <v>296</v>
      </c>
      <c r="C62" s="421"/>
      <c r="D62" s="271"/>
      <c r="E62" s="272"/>
      <c r="F62" s="349"/>
      <c r="G62" s="272"/>
      <c r="H62" s="347"/>
      <c r="I62" s="272"/>
      <c r="J62" s="277"/>
      <c r="K62" s="271"/>
      <c r="L62" s="272"/>
      <c r="M62" s="272"/>
      <c r="N62" s="392"/>
      <c r="O62" s="393"/>
      <c r="P62" s="326"/>
      <c r="Q62" s="327"/>
      <c r="R62" s="328"/>
      <c r="S62" s="394"/>
      <c r="T62" s="395"/>
      <c r="U62" s="105"/>
      <c r="V62" s="105"/>
      <c r="W62" s="105"/>
    </row>
    <row r="63" spans="1:23" ht="18.75" x14ac:dyDescent="0.25">
      <c r="A63" s="229"/>
      <c r="B63" s="229"/>
      <c r="C63" s="422" t="s">
        <v>321</v>
      </c>
      <c r="D63" s="271">
        <v>200</v>
      </c>
      <c r="E63" s="272"/>
      <c r="F63" s="272">
        <v>204</v>
      </c>
      <c r="G63" s="272">
        <v>200</v>
      </c>
      <c r="H63" s="272" t="e">
        <f>#REF!*F63/1000</f>
        <v>#REF!</v>
      </c>
      <c r="I63" s="272"/>
      <c r="J63" s="277">
        <v>200</v>
      </c>
      <c r="K63" s="271">
        <v>5.6</v>
      </c>
      <c r="L63" s="265">
        <v>6.4</v>
      </c>
      <c r="M63" s="272">
        <v>8.1999999999999993</v>
      </c>
      <c r="N63" s="272">
        <v>117</v>
      </c>
      <c r="O63" s="273">
        <v>0.21</v>
      </c>
      <c r="P63" s="317">
        <f>K63</f>
        <v>5.6</v>
      </c>
      <c r="Q63" s="271">
        <f t="shared" ref="Q63" si="20">L63</f>
        <v>6.4</v>
      </c>
      <c r="R63" s="272">
        <f t="shared" ref="R63" si="21">M63</f>
        <v>8.1999999999999993</v>
      </c>
      <c r="S63" s="272">
        <f t="shared" ref="S63" si="22">N63</f>
        <v>117</v>
      </c>
      <c r="T63" s="277">
        <v>0.21</v>
      </c>
      <c r="U63" s="105"/>
      <c r="V63" s="105"/>
      <c r="W63" s="105"/>
    </row>
    <row r="64" spans="1:23" ht="19.5" thickBot="1" x14ac:dyDescent="0.3">
      <c r="A64" s="235"/>
      <c r="B64" s="235"/>
      <c r="C64" s="423" t="s">
        <v>358</v>
      </c>
      <c r="D64" s="371">
        <v>80</v>
      </c>
      <c r="E64" s="396">
        <v>75</v>
      </c>
      <c r="F64" s="396">
        <v>75</v>
      </c>
      <c r="G64" s="396">
        <v>75</v>
      </c>
      <c r="H64" s="396">
        <v>75</v>
      </c>
      <c r="I64" s="396">
        <v>75</v>
      </c>
      <c r="J64" s="397">
        <v>80</v>
      </c>
      <c r="K64" s="321">
        <v>4.26</v>
      </c>
      <c r="L64" s="322">
        <v>2.39</v>
      </c>
      <c r="M64" s="272">
        <v>34.799999999999997</v>
      </c>
      <c r="N64" s="322">
        <v>140</v>
      </c>
      <c r="O64" s="323">
        <v>0.16</v>
      </c>
      <c r="P64" s="324">
        <v>4.26</v>
      </c>
      <c r="Q64" s="314">
        <v>2.39</v>
      </c>
      <c r="R64" s="315">
        <v>34.799999999999997</v>
      </c>
      <c r="S64" s="316">
        <v>140</v>
      </c>
      <c r="T64" s="313">
        <v>0.16</v>
      </c>
      <c r="U64" s="105"/>
      <c r="V64" s="105"/>
      <c r="W64" s="105"/>
    </row>
    <row r="65" spans="1:23" ht="19.5" thickBot="1" x14ac:dyDescent="0.3">
      <c r="A65" s="240"/>
      <c r="B65" s="240"/>
      <c r="C65" s="424" t="s">
        <v>107</v>
      </c>
      <c r="D65" s="398"/>
      <c r="E65" s="354"/>
      <c r="F65" s="355"/>
      <c r="G65" s="354"/>
      <c r="H65" s="375"/>
      <c r="I65" s="354"/>
      <c r="J65" s="357"/>
      <c r="K65" s="399">
        <f>SUM(K63:K64)</f>
        <v>9.86</v>
      </c>
      <c r="L65" s="399">
        <f t="shared" ref="L65:T65" si="23">SUM(L63:L64)</f>
        <v>8.7900000000000009</v>
      </c>
      <c r="M65" s="399">
        <f t="shared" si="23"/>
        <v>43</v>
      </c>
      <c r="N65" s="399">
        <f t="shared" si="23"/>
        <v>257</v>
      </c>
      <c r="O65" s="400">
        <f t="shared" si="23"/>
        <v>0.37</v>
      </c>
      <c r="P65" s="401">
        <f t="shared" si="23"/>
        <v>9.86</v>
      </c>
      <c r="Q65" s="402">
        <f t="shared" si="23"/>
        <v>8.7900000000000009</v>
      </c>
      <c r="R65" s="399">
        <f t="shared" si="23"/>
        <v>43</v>
      </c>
      <c r="S65" s="399">
        <f t="shared" si="23"/>
        <v>257</v>
      </c>
      <c r="T65" s="403">
        <f t="shared" si="23"/>
        <v>0.37</v>
      </c>
      <c r="U65" s="105"/>
      <c r="V65" s="105"/>
      <c r="W65" s="105"/>
    </row>
    <row r="66" spans="1:23" ht="19.5" thickBot="1" x14ac:dyDescent="0.3">
      <c r="A66" s="240"/>
      <c r="B66" s="240"/>
      <c r="C66" s="425" t="s">
        <v>115</v>
      </c>
      <c r="D66" s="404"/>
      <c r="E66" s="405"/>
      <c r="F66" s="405"/>
      <c r="G66" s="405"/>
      <c r="H66" s="406"/>
      <c r="I66" s="405"/>
      <c r="J66" s="407"/>
      <c r="K66" s="358">
        <f t="shared" ref="K66:T66" si="24">K65+K60+K21</f>
        <v>52.959999999999994</v>
      </c>
      <c r="L66" s="358">
        <f t="shared" si="24"/>
        <v>58.96</v>
      </c>
      <c r="M66" s="358">
        <f t="shared" si="24"/>
        <v>157.20999999999998</v>
      </c>
      <c r="N66" s="358">
        <f t="shared" si="24"/>
        <v>1632.1100000000001</v>
      </c>
      <c r="O66" s="358">
        <f t="shared" si="24"/>
        <v>90.75</v>
      </c>
      <c r="P66" s="358">
        <f t="shared" si="24"/>
        <v>64.138000000000005</v>
      </c>
      <c r="Q66" s="358">
        <f t="shared" si="24"/>
        <v>67.349000000000004</v>
      </c>
      <c r="R66" s="358">
        <f t="shared" si="24"/>
        <v>176.08600000000001</v>
      </c>
      <c r="S66" s="358">
        <f t="shared" si="24"/>
        <v>1986.335</v>
      </c>
      <c r="T66" s="358">
        <f t="shared" si="24"/>
        <v>105.15900000000001</v>
      </c>
      <c r="U66" s="105"/>
      <c r="V66" s="105"/>
      <c r="W66" s="105"/>
    </row>
    <row r="67" spans="1:23" x14ac:dyDescent="0.25">
      <c r="D67" s="408"/>
      <c r="E67" s="105"/>
      <c r="F67" s="409"/>
      <c r="G67" s="105"/>
      <c r="H67" s="410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432" t="s">
        <v>300</v>
      </c>
      <c r="D1" s="432"/>
      <c r="E1" s="432"/>
      <c r="F1" s="432"/>
      <c r="G1" s="432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>
        <f>'Меню 18 ти дневное'!K66</f>
        <v>52.959999999999994</v>
      </c>
      <c r="D6" s="218">
        <f>'Меню 18 ти дневное'!L66</f>
        <v>58.96</v>
      </c>
      <c r="E6" s="218">
        <f>'Меню 18 ти дневное'!M66</f>
        <v>157.20999999999998</v>
      </c>
      <c r="F6" s="218">
        <f>'Меню 18 ти дневное'!N66</f>
        <v>1632.1100000000001</v>
      </c>
      <c r="G6" s="218">
        <f>'Меню 18 ти дневное'!O66</f>
        <v>90.75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262" t="e">
        <f>'Меню 18 ти дневное'!#REF!</f>
        <v>#REF!</v>
      </c>
      <c r="D13" s="262" t="e">
        <f>'Меню 18 ти дневное'!#REF!</f>
        <v>#REF!</v>
      </c>
      <c r="E13" s="262" t="e">
        <f>'Меню 18 ти дневное'!#REF!</f>
        <v>#REF!</v>
      </c>
      <c r="F13" s="262" t="e">
        <f>'Меню 18 ти дневное'!#REF!</f>
        <v>#REF!</v>
      </c>
      <c r="G13" s="262" t="e">
        <f>'Меню 18 ти дневное'!#REF!</f>
        <v>#REF!</v>
      </c>
    </row>
    <row r="14" spans="2:7" x14ac:dyDescent="0.25">
      <c r="B14" s="104" t="s">
        <v>341</v>
      </c>
      <c r="C14" s="262" t="e">
        <f>'Меню 18 ти дневное'!#REF!</f>
        <v>#REF!</v>
      </c>
      <c r="D14" s="262" t="e">
        <f>'Меню 18 ти дневное'!#REF!</f>
        <v>#REF!</v>
      </c>
      <c r="E14" s="262" t="e">
        <f>'Меню 18 ти дневное'!#REF!</f>
        <v>#REF!</v>
      </c>
      <c r="F14" s="262" t="e">
        <f>'Меню 18 ти дневное'!#REF!</f>
        <v>#REF!</v>
      </c>
      <c r="G14" s="262" t="e">
        <f>'Меню 18 ти дневное'!#REF!</f>
        <v>#REF!</v>
      </c>
    </row>
    <row r="15" spans="2:7" x14ac:dyDescent="0.25">
      <c r="B15" s="104" t="s">
        <v>342</v>
      </c>
      <c r="C15" s="262" t="e">
        <f>'Меню 18 ти дневное'!#REF!</f>
        <v>#REF!</v>
      </c>
      <c r="D15" s="262" t="e">
        <f>'Меню 18 ти дневное'!#REF!</f>
        <v>#REF!</v>
      </c>
      <c r="E15" s="262" t="e">
        <f>'Меню 18 ти дневное'!#REF!</f>
        <v>#REF!</v>
      </c>
      <c r="F15" s="262" t="e">
        <f>'Меню 18 ти дневное'!#REF!</f>
        <v>#REF!</v>
      </c>
      <c r="G15" s="262" t="e">
        <f>'Меню 18 ти дневное'!#REF!</f>
        <v>#REF!</v>
      </c>
    </row>
    <row r="16" spans="2:7" x14ac:dyDescent="0.25">
      <c r="B16" s="104" t="s">
        <v>343</v>
      </c>
      <c r="C16" s="262" t="e">
        <f>'Меню 18 ти дневное'!#REF!</f>
        <v>#REF!</v>
      </c>
      <c r="D16" s="262" t="e">
        <f>'Меню 18 ти дневное'!#REF!</f>
        <v>#REF!</v>
      </c>
      <c r="E16" s="262" t="e">
        <f>'Меню 18 ти дневное'!#REF!</f>
        <v>#REF!</v>
      </c>
      <c r="F16" s="262" t="e">
        <f>'Меню 18 ти дневное'!#REF!</f>
        <v>#REF!</v>
      </c>
      <c r="G16" s="262" t="e">
        <f>'Меню 18 ти дневное'!#REF!</f>
        <v>#REF!</v>
      </c>
    </row>
    <row r="17" spans="2:7" x14ac:dyDescent="0.25">
      <c r="B17" s="104" t="s">
        <v>344</v>
      </c>
      <c r="C17" s="262" t="e">
        <f>'Меню 18 ти дневное'!#REF!</f>
        <v>#REF!</v>
      </c>
      <c r="D17" s="262" t="e">
        <f>'Меню 18 ти дневное'!#REF!</f>
        <v>#REF!</v>
      </c>
      <c r="E17" s="262" t="e">
        <f>'Меню 18 ти дневное'!#REF!</f>
        <v>#REF!</v>
      </c>
      <c r="F17" s="262" t="e">
        <f>'Меню 18 ти дневное'!#REF!</f>
        <v>#REF!</v>
      </c>
      <c r="G17" s="262" t="e">
        <f>'Меню 18 ти дневное'!#REF!</f>
        <v>#REF!</v>
      </c>
    </row>
    <row r="18" spans="2:7" x14ac:dyDescent="0.25">
      <c r="B18" s="104" t="s">
        <v>345</v>
      </c>
      <c r="C18" s="262" t="e">
        <f>'Меню 18 ти дневное'!#REF!</f>
        <v>#REF!</v>
      </c>
      <c r="D18" s="262" t="e">
        <f>'Меню 18 ти дневное'!#REF!</f>
        <v>#REF!</v>
      </c>
      <c r="E18" s="262" t="e">
        <f>'Меню 18 ти дневное'!#REF!</f>
        <v>#REF!</v>
      </c>
      <c r="F18" s="262" t="e">
        <f>'Меню 18 ти дневное'!#REF!</f>
        <v>#REF!</v>
      </c>
      <c r="G18" s="262" t="e">
        <f>'Меню 18 ти дневное'!#REF!</f>
        <v>#REF!</v>
      </c>
    </row>
    <row r="19" spans="2:7" x14ac:dyDescent="0.25">
      <c r="B19" s="104" t="s">
        <v>346</v>
      </c>
      <c r="C19" s="262" t="e">
        <f>'Меню 18 ти дневное'!#REF!</f>
        <v>#REF!</v>
      </c>
      <c r="D19" s="262" t="e">
        <f>'Меню 18 ти дневное'!#REF!</f>
        <v>#REF!</v>
      </c>
      <c r="E19" s="262" t="e">
        <f>'Меню 18 ти дневное'!#REF!</f>
        <v>#REF!</v>
      </c>
      <c r="F19" s="262" t="e">
        <f>'Меню 18 ти дневное'!#REF!</f>
        <v>#REF!</v>
      </c>
      <c r="G19" s="262" t="e">
        <f>'Меню 18 ти дневное'!#REF!</f>
        <v>#REF!</v>
      </c>
    </row>
    <row r="20" spans="2:7" x14ac:dyDescent="0.25">
      <c r="B20" s="104" t="s">
        <v>347</v>
      </c>
      <c r="C20" s="262" t="e">
        <f>'Меню 18 ти дневное'!#REF!</f>
        <v>#REF!</v>
      </c>
      <c r="D20" s="262" t="e">
        <f>'Меню 18 ти дневное'!#REF!</f>
        <v>#REF!</v>
      </c>
      <c r="E20" s="262" t="e">
        <f>'Меню 18 ти дневное'!#REF!</f>
        <v>#REF!</v>
      </c>
      <c r="F20" s="262" t="e">
        <f>'Меню 18 ти дневное'!#REF!</f>
        <v>#REF!</v>
      </c>
      <c r="G20" s="262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263" t="e">
        <f>E22/(C22+D22)*2</f>
        <v>#REF!</v>
      </c>
      <c r="F23" s="8"/>
      <c r="G23" s="8"/>
    </row>
    <row r="24" spans="2:7" x14ac:dyDescent="0.25">
      <c r="B24" s="426" t="s">
        <v>354</v>
      </c>
      <c r="C24" s="427"/>
      <c r="D24" s="427"/>
      <c r="E24" s="427"/>
      <c r="F24" s="427"/>
      <c r="G24" s="428"/>
    </row>
    <row r="25" spans="2:7" x14ac:dyDescent="0.25">
      <c r="B25" s="429"/>
      <c r="C25" s="430"/>
      <c r="D25" s="430"/>
      <c r="E25" s="430"/>
      <c r="F25" s="430"/>
      <c r="G25" s="431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434" t="s">
        <v>350</v>
      </c>
      <c r="G1" s="435"/>
      <c r="H1" s="435"/>
      <c r="I1" s="435"/>
      <c r="J1" s="436"/>
    </row>
    <row r="2" spans="1:18" x14ac:dyDescent="0.25">
      <c r="F2" s="437"/>
      <c r="G2" s="438"/>
      <c r="H2" s="438"/>
      <c r="I2" s="438"/>
      <c r="J2" s="439"/>
    </row>
    <row r="3" spans="1:18" x14ac:dyDescent="0.25">
      <c r="F3" s="437"/>
      <c r="G3" s="438"/>
      <c r="H3" s="438"/>
      <c r="I3" s="438"/>
      <c r="J3" s="439"/>
    </row>
    <row r="4" spans="1:18" x14ac:dyDescent="0.25">
      <c r="F4" s="437"/>
      <c r="G4" s="438"/>
      <c r="H4" s="438"/>
      <c r="I4" s="438"/>
      <c r="J4" s="439"/>
    </row>
    <row r="5" spans="1:18" x14ac:dyDescent="0.25">
      <c r="F5" s="437"/>
      <c r="G5" s="438"/>
      <c r="H5" s="438"/>
      <c r="I5" s="438"/>
      <c r="J5" s="439"/>
    </row>
    <row r="6" spans="1:18" x14ac:dyDescent="0.25">
      <c r="F6" s="437"/>
      <c r="G6" s="438"/>
      <c r="H6" s="438"/>
      <c r="I6" s="438"/>
      <c r="J6" s="439"/>
    </row>
    <row r="7" spans="1:18" x14ac:dyDescent="0.25">
      <c r="F7" s="437"/>
      <c r="G7" s="438"/>
      <c r="H7" s="438"/>
      <c r="I7" s="438"/>
      <c r="J7" s="439"/>
    </row>
    <row r="8" spans="1:18" x14ac:dyDescent="0.25">
      <c r="F8" s="437"/>
      <c r="G8" s="438"/>
      <c r="H8" s="438"/>
      <c r="I8" s="438"/>
      <c r="J8" s="439"/>
      <c r="M8" s="433"/>
      <c r="N8" s="433"/>
      <c r="O8" s="433"/>
      <c r="P8" s="433"/>
      <c r="Q8" s="433"/>
      <c r="R8" s="433"/>
    </row>
    <row r="9" spans="1:18" x14ac:dyDescent="0.25">
      <c r="F9" s="440"/>
      <c r="G9" s="441"/>
      <c r="H9" s="441"/>
      <c r="I9" s="441"/>
      <c r="J9" s="442"/>
      <c r="M9" s="433"/>
      <c r="N9" s="433"/>
      <c r="O9" s="433"/>
      <c r="P9" s="433"/>
      <c r="Q9" s="433"/>
      <c r="R9" s="433"/>
    </row>
    <row r="10" spans="1:18" x14ac:dyDescent="0.25">
      <c r="M10" s="433"/>
      <c r="N10" s="433"/>
      <c r="O10" s="433"/>
      <c r="P10" s="433"/>
      <c r="Q10" s="433"/>
      <c r="R10" s="433"/>
    </row>
    <row r="11" spans="1:18" x14ac:dyDescent="0.25">
      <c r="M11" s="433"/>
      <c r="N11" s="433"/>
      <c r="O11" s="433"/>
      <c r="P11" s="433"/>
      <c r="Q11" s="433"/>
      <c r="R11" s="433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443" t="s">
        <v>348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</row>
    <row r="14" spans="1:18" ht="15.75" x14ac:dyDescent="0.25">
      <c r="A14" s="444" t="s">
        <v>349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</row>
    <row r="15" spans="1:18" ht="127.5" customHeight="1" x14ac:dyDescent="0.25">
      <c r="A15" s="445" t="s">
        <v>356</v>
      </c>
      <c r="B15" s="445"/>
      <c r="C15" s="445"/>
      <c r="D15" s="445"/>
      <c r="E15" s="445"/>
      <c r="F15" s="445"/>
      <c r="G15" s="445"/>
      <c r="H15" s="445"/>
      <c r="I15" s="445"/>
      <c r="J15" s="445"/>
      <c r="K15" s="445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446"/>
      <c r="M160" s="446"/>
      <c r="N160" s="446"/>
      <c r="O160" s="446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446"/>
      <c r="M754" s="446"/>
      <c r="N754" s="446"/>
      <c r="O754" s="446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447"/>
      <c r="B1043" s="448"/>
      <c r="C1043" s="448"/>
      <c r="D1043" s="449"/>
      <c r="E1043" s="448"/>
      <c r="F1043" s="450"/>
      <c r="G1043" s="448"/>
      <c r="H1043" s="451"/>
      <c r="I1043" s="452"/>
      <c r="J1043" s="452"/>
      <c r="K1043" s="448"/>
      <c r="L1043" s="448"/>
      <c r="M1043" s="448"/>
      <c r="N1043" s="453"/>
    </row>
    <row r="1044" spans="1:15" x14ac:dyDescent="0.25">
      <c r="A1044" s="454"/>
      <c r="B1044" s="455"/>
      <c r="C1044" s="455"/>
      <c r="D1044" s="456"/>
      <c r="E1044" s="455"/>
      <c r="F1044" s="457"/>
      <c r="G1044" s="455"/>
      <c r="H1044" s="458"/>
      <c r="I1044" s="459"/>
      <c r="J1044" s="459"/>
      <c r="K1044" s="455"/>
      <c r="L1044" s="455"/>
      <c r="M1044" s="455"/>
      <c r="N1044" s="460"/>
    </row>
    <row r="1045" spans="1:15" x14ac:dyDescent="0.25">
      <c r="A1045" s="461"/>
      <c r="B1045" s="462"/>
      <c r="C1045" s="462"/>
      <c r="D1045" s="463"/>
      <c r="E1045" s="462"/>
      <c r="F1045" s="464"/>
      <c r="G1045" s="462"/>
      <c r="H1045" s="465"/>
      <c r="I1045" s="466"/>
      <c r="J1045" s="466"/>
      <c r="K1045" s="462"/>
      <c r="L1045" s="462"/>
      <c r="M1045" s="462"/>
      <c r="N1045" s="467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2024-06-03T08:44:45Z</dcterms:modified>
</cp:coreProperties>
</file>