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05" windowWidth="14805" windowHeight="6510" tabRatio="926"/>
  </bookViews>
  <sheets>
    <sheet name="Меню 18 ти дневное" sheetId="1" r:id="rId1"/>
    <sheet name="Расчёт содержания БЖУ" sheetId="3" state="hidden" r:id="rId2"/>
    <sheet name="Титульный" sheetId="4" state="hidden" r:id="rId3"/>
    <sheet name="Меню 10 ти дневное ()" sheetId="5" state="hidden" r:id="rId4"/>
  </sheets>
  <calcPr calcId="162913"/>
</workbook>
</file>

<file path=xl/calcChain.xml><?xml version="1.0" encoding="utf-8"?>
<calcChain xmlns="http://schemas.openxmlformats.org/spreadsheetml/2006/main">
  <c r="T42" i="1" l="1"/>
  <c r="S42" i="1"/>
  <c r="R42" i="1"/>
  <c r="Q42" i="1"/>
  <c r="P42" i="1"/>
  <c r="H42" i="1"/>
  <c r="E42" i="1"/>
  <c r="L22" i="1" l="1"/>
  <c r="M22" i="1"/>
  <c r="N22" i="1"/>
  <c r="O22" i="1"/>
  <c r="K22" i="1"/>
  <c r="S5" i="1"/>
  <c r="R5" i="1"/>
  <c r="Q5" i="1"/>
  <c r="P5" i="1"/>
  <c r="S58" i="1" l="1"/>
  <c r="R58" i="1"/>
  <c r="Q58" i="1"/>
  <c r="P58" i="1"/>
  <c r="H35" i="1" l="1"/>
  <c r="E35" i="1"/>
  <c r="Q51" i="1"/>
  <c r="R51" i="1"/>
  <c r="S51" i="1"/>
  <c r="T51" i="1"/>
  <c r="P51" i="1"/>
  <c r="P55" i="1" l="1"/>
  <c r="Q55" i="1"/>
  <c r="R55" i="1"/>
  <c r="S55" i="1"/>
  <c r="T55" i="1"/>
  <c r="T54" i="1"/>
  <c r="S54" i="1"/>
  <c r="R54" i="1"/>
  <c r="Q54" i="1"/>
  <c r="P54" i="1"/>
  <c r="P25" i="1"/>
  <c r="Q25" i="1"/>
  <c r="R25" i="1"/>
  <c r="S25" i="1"/>
  <c r="T25" i="1"/>
  <c r="P26" i="1"/>
  <c r="Q26" i="1"/>
  <c r="R26" i="1"/>
  <c r="S26" i="1"/>
  <c r="T26" i="1"/>
  <c r="P27" i="1"/>
  <c r="Q27" i="1"/>
  <c r="R27" i="1"/>
  <c r="T27" i="1"/>
  <c r="P28" i="1"/>
  <c r="Q28" i="1"/>
  <c r="R28" i="1"/>
  <c r="S28" i="1"/>
  <c r="T28" i="1"/>
  <c r="P29" i="1"/>
  <c r="Q29" i="1"/>
  <c r="R29" i="1"/>
  <c r="S29" i="1"/>
  <c r="T29" i="1"/>
  <c r="P30" i="1"/>
  <c r="Q30" i="1"/>
  <c r="R30" i="1"/>
  <c r="S30" i="1"/>
  <c r="T30" i="1"/>
  <c r="P31" i="1"/>
  <c r="Q31" i="1"/>
  <c r="R31" i="1"/>
  <c r="S31" i="1"/>
  <c r="T31" i="1"/>
  <c r="P32" i="1"/>
  <c r="Q32" i="1"/>
  <c r="R32" i="1"/>
  <c r="S32" i="1"/>
  <c r="T32" i="1"/>
  <c r="P33" i="1"/>
  <c r="Q33" i="1"/>
  <c r="R33" i="1"/>
  <c r="S33" i="1"/>
  <c r="T33" i="1"/>
  <c r="P34" i="1"/>
  <c r="Q34" i="1"/>
  <c r="R34" i="1"/>
  <c r="S34" i="1"/>
  <c r="T34" i="1"/>
  <c r="P36" i="1"/>
  <c r="Q36" i="1"/>
  <c r="R36" i="1"/>
  <c r="S36" i="1"/>
  <c r="T36" i="1"/>
  <c r="P37" i="1"/>
  <c r="Q37" i="1"/>
  <c r="R37" i="1"/>
  <c r="S37" i="1"/>
  <c r="T37" i="1"/>
  <c r="P38" i="1"/>
  <c r="Q38" i="1"/>
  <c r="R38" i="1"/>
  <c r="S38" i="1"/>
  <c r="T38" i="1"/>
  <c r="P39" i="1"/>
  <c r="Q39" i="1"/>
  <c r="R39" i="1"/>
  <c r="S39" i="1"/>
  <c r="T39" i="1"/>
  <c r="P40" i="1"/>
  <c r="Q40" i="1"/>
  <c r="R40" i="1"/>
  <c r="S40" i="1"/>
  <c r="T40" i="1"/>
  <c r="P41" i="1"/>
  <c r="Q41" i="1"/>
  <c r="R41" i="1"/>
  <c r="S41" i="1"/>
  <c r="T41" i="1"/>
  <c r="Q24" i="1"/>
  <c r="R24" i="1"/>
  <c r="S24" i="1"/>
  <c r="T24" i="1"/>
  <c r="P24" i="1"/>
  <c r="P20" i="1"/>
  <c r="P22" i="1" s="1"/>
  <c r="Q20" i="1"/>
  <c r="Q22" i="1" s="1"/>
  <c r="R20" i="1"/>
  <c r="R22" i="1" s="1"/>
  <c r="S20" i="1"/>
  <c r="S22" i="1" s="1"/>
  <c r="T20" i="1"/>
  <c r="D7" i="3" l="1"/>
  <c r="C9" i="3"/>
  <c r="E9" i="3"/>
  <c r="G9" i="3"/>
  <c r="D9" i="3"/>
  <c r="F9" i="3"/>
  <c r="C7" i="3"/>
  <c r="E7" i="3"/>
  <c r="G7" i="3"/>
  <c r="F7" i="3"/>
  <c r="L60" i="1"/>
  <c r="M60" i="1"/>
  <c r="N60" i="1"/>
  <c r="O60" i="1"/>
  <c r="P60" i="1"/>
  <c r="Q60" i="1"/>
  <c r="R60" i="1"/>
  <c r="S60" i="1"/>
  <c r="T60" i="1"/>
  <c r="K60" i="1"/>
  <c r="L56" i="1"/>
  <c r="M56" i="1"/>
  <c r="N56" i="1"/>
  <c r="O56" i="1"/>
  <c r="P56" i="1"/>
  <c r="Q56" i="1"/>
  <c r="R56" i="1"/>
  <c r="S56" i="1"/>
  <c r="T56" i="1"/>
  <c r="K56" i="1"/>
  <c r="H12" i="1"/>
  <c r="E12" i="1"/>
  <c r="H20" i="1"/>
  <c r="C3" i="3" l="1"/>
  <c r="G19" i="3"/>
  <c r="D17" i="3"/>
  <c r="E19" i="3"/>
  <c r="F17" i="3"/>
  <c r="C17" i="3"/>
  <c r="E17" i="3"/>
  <c r="F19" i="3"/>
  <c r="G17" i="3"/>
  <c r="D19" i="3"/>
  <c r="C19" i="3"/>
  <c r="G15" i="3"/>
  <c r="F15" i="3"/>
  <c r="E15" i="3"/>
  <c r="D15" i="3"/>
  <c r="C15" i="3"/>
  <c r="E3" i="3" l="1"/>
  <c r="D3" i="3"/>
  <c r="F3" i="3"/>
  <c r="G3" i="3"/>
  <c r="T22" i="1"/>
  <c r="E1040" i="5" l="1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M824" i="5" s="1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N651" i="5" l="1"/>
  <c r="L244" i="5"/>
  <c r="K710" i="5"/>
  <c r="O710" i="5"/>
  <c r="L57" i="5"/>
  <c r="K179" i="5"/>
  <c r="O179" i="5"/>
  <c r="I147" i="5"/>
  <c r="N292" i="5"/>
  <c r="L710" i="5"/>
  <c r="N771" i="5"/>
  <c r="E781" i="5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G20" i="3"/>
  <c r="F20" i="3"/>
  <c r="E20" i="3"/>
  <c r="D20" i="3"/>
  <c r="C20" i="3"/>
  <c r="G18" i="3"/>
  <c r="F18" i="3"/>
  <c r="E18" i="3"/>
  <c r="D18" i="3"/>
  <c r="C18" i="3"/>
  <c r="G14" i="3"/>
  <c r="F14" i="3"/>
  <c r="E14" i="3"/>
  <c r="D14" i="3"/>
  <c r="C14" i="3"/>
  <c r="G13" i="3"/>
  <c r="F13" i="3"/>
  <c r="E13" i="3"/>
  <c r="D13" i="3"/>
  <c r="C13" i="3"/>
  <c r="F16" i="3" l="1"/>
  <c r="C16" i="3"/>
  <c r="G16" i="3"/>
  <c r="D16" i="3"/>
  <c r="E16" i="3"/>
  <c r="D12" i="3" l="1"/>
  <c r="E12" i="3"/>
  <c r="F12" i="3"/>
  <c r="G12" i="3"/>
  <c r="C12" i="3"/>
  <c r="D10" i="3"/>
  <c r="E10" i="3"/>
  <c r="F10" i="3"/>
  <c r="G10" i="3"/>
  <c r="C10" i="3"/>
  <c r="D8" i="3"/>
  <c r="E8" i="3"/>
  <c r="F8" i="3"/>
  <c r="G8" i="3"/>
  <c r="C8" i="3"/>
  <c r="E4" i="3" l="1"/>
  <c r="D4" i="3"/>
  <c r="G4" i="3"/>
  <c r="C4" i="3"/>
  <c r="F4" i="3"/>
  <c r="G6" i="3"/>
  <c r="F6" i="3"/>
  <c r="E6" i="3"/>
  <c r="C6" i="3"/>
  <c r="D6" i="3"/>
  <c r="G5" i="3" l="1"/>
  <c r="G11" i="3"/>
  <c r="F5" i="3"/>
  <c r="F11" i="3"/>
  <c r="E5" i="3"/>
  <c r="E11" i="3"/>
  <c r="C5" i="3"/>
  <c r="C11" i="3"/>
  <c r="D5" i="3"/>
  <c r="D11" i="3"/>
  <c r="D21" i="3" l="1"/>
  <c r="D22" i="3" s="1"/>
  <c r="E21" i="3"/>
  <c r="E22" i="3" s="1"/>
  <c r="G21" i="3"/>
  <c r="G22" i="3" s="1"/>
  <c r="C21" i="3"/>
  <c r="C22" i="3" s="1"/>
  <c r="F21" i="3"/>
  <c r="F22" i="3" s="1"/>
  <c r="E23" i="3" l="1"/>
  <c r="H19" i="1"/>
  <c r="H55" i="1"/>
  <c r="H54" i="1"/>
  <c r="H24" i="1"/>
  <c r="H26" i="1"/>
  <c r="H25" i="1"/>
  <c r="H34" i="1" l="1"/>
  <c r="H33" i="1"/>
  <c r="H32" i="1"/>
  <c r="H31" i="1"/>
  <c r="H30" i="1"/>
  <c r="H29" i="1"/>
  <c r="H28" i="1"/>
  <c r="H27" i="1"/>
  <c r="E27" i="1"/>
  <c r="I30" i="1" s="1"/>
  <c r="I14" i="1" l="1"/>
  <c r="H18" i="1" l="1"/>
  <c r="H40" i="1"/>
  <c r="H39" i="1"/>
  <c r="H38" i="1"/>
  <c r="H37" i="1"/>
  <c r="H36" i="1"/>
  <c r="H11" i="1" l="1"/>
  <c r="H10" i="1"/>
  <c r="H9" i="1"/>
  <c r="H8" i="1"/>
  <c r="H7" i="1"/>
  <c r="I10" i="1"/>
  <c r="H51" i="1" l="1"/>
  <c r="H23" i="1"/>
  <c r="E23" i="1" l="1"/>
  <c r="E51" i="1" l="1"/>
  <c r="E61" i="1" l="1"/>
  <c r="H61" i="1" s="1"/>
  <c r="H13" i="1" l="1"/>
  <c r="H16" i="1"/>
  <c r="H15" i="1"/>
  <c r="H14" i="1"/>
  <c r="H22" i="1" l="1"/>
</calcChain>
</file>

<file path=xl/sharedStrings.xml><?xml version="1.0" encoding="utf-8"?>
<sst xmlns="http://schemas.openxmlformats.org/spreadsheetml/2006/main" count="1985" uniqueCount="361">
  <si>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</si>
  <si>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</si>
  <si>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</si>
  <si>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</si>
  <si>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</si>
  <si>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</si>
  <si>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</si>
  <si>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</si>
  <si>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</si>
  <si>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</si>
  <si>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</si>
  <si>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</si>
  <si>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</si>
  <si>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</si>
  <si>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</si>
  <si>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</si>
  <si>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</si>
  <si>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</si>
  <si>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</si>
  <si>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</si>
  <si>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</si>
  <si>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</si>
  <si>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</si>
  <si>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</si>
  <si>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</si>
  <si>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</si>
  <si>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</si>
  <si>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</si>
  <si>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</si>
  <si>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</si>
  <si>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</si>
  <si>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</si>
  <si>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</si>
  <si>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</si>
  <si>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</si>
  <si>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</si>
  <si>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</si>
  <si>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</si>
  <si>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</si>
  <si>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</si>
  <si>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</si>
  <si>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</si>
  <si>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</si>
  <si>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</si>
  <si>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</si>
  <si>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</si>
  <si>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</si>
  <si>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</si>
  <si>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</si>
  <si>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</si>
  <si>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</si>
  <si>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</si>
  <si>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</si>
  <si>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</si>
  <si>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</si>
  <si>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</si>
  <si>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</si>
  <si>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</si>
  <si>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</si>
  <si>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</si>
  <si>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</si>
  <si>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</si>
  <si>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</si>
  <si>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</si>
  <si>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</si>
  <si>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</si>
  <si>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</si>
  <si>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</si>
  <si>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</si>
  <si>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</si>
  <si>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</si>
  <si>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</si>
  <si>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</si>
  <si>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</si>
  <si>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</si>
  <si>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</si>
  <si>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</si>
  <si>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</si>
  <si>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</si>
  <si>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</si>
  <si>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</si>
  <si>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</si>
  <si>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</si>
  <si>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</si>
  <si>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</si>
  <si>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</si>
  <si>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</si>
  <si>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</si>
  <si>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</si>
  <si>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</si>
  <si>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</si>
  <si>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</si>
  <si>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</si>
  <si>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</si>
  <si>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</si>
  <si>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</si>
  <si>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</si>
  <si>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</si>
  <si>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</si>
  <si>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</si>
  <si>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</si>
  <si>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</si>
  <si>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</si>
  <si>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</si>
  <si>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</si>
  <si>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</si>
  <si>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</si>
  <si>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</si>
  <si>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</si>
  <si>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</si>
  <si>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</si>
  <si>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</si>
  <si>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</si>
  <si>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</si>
  <si>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</si>
  <si>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</si>
  <si>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</si>
  <si>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</si>
  <si>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</si>
  <si>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</si>
  <si>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</si>
  <si>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</si>
  <si>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</si>
  <si>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</si>
  <si>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</si>
  <si>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</si>
  <si>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</si>
  <si>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</si>
  <si>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</si>
  <si>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</si>
  <si>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</si>
  <si>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</si>
  <si>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</si>
  <si>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</si>
  <si>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</si>
  <si>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</si>
  <si>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</si>
  <si>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</si>
  <si>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</si>
  <si>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</si>
  <si>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</si>
  <si>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</si>
  <si>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</si>
  <si>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</si>
  <si>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</si>
  <si>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</si>
  <si>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</si>
  <si>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</si>
  <si>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</si>
  <si>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</si>
  <si>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</si>
  <si>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</si>
  <si>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</si>
  <si>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</si>
  <si>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</si>
  <si>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</si>
  <si>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</si>
  <si>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</si>
  <si>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</si>
  <si>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</si>
  <si>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</si>
  <si>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</si>
  <si>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</si>
  <si>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</si>
  <si>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</si>
  <si>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</si>
  <si>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</si>
  <si>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</si>
  <si>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</si>
  <si>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</si>
  <si>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</si>
  <si>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</si>
  <si>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</si>
  <si>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</si>
  <si>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</si>
  <si>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</si>
  <si>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</si>
  <si>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</si>
  <si>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</si>
  <si>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</si>
  <si>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</si>
  <si>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</si>
  <si>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</si>
  <si>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</si>
  <si>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</si>
  <si>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</si>
  <si>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</si>
  <si>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</si>
  <si>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</si>
  <si>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</si>
  <si>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</si>
  <si>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</si>
  <si>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</si>
  <si>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</si>
  <si>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</si>
  <si>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</si>
  <si>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</si>
  <si>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</si>
  <si>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</si>
  <si>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</si>
  <si>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</si>
  <si>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</si>
  <si>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</si>
  <si>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</si>
  <si>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</si>
  <si>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</si>
  <si>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</si>
  <si>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</si>
  <si>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</si>
  <si>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</si>
  <si>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</si>
  <si>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</si>
  <si>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</si>
  <si>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</si>
  <si>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</si>
  <si>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</si>
  <si>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</si>
  <si>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</si>
  <si>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</si>
  <si>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</si>
  <si>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</si>
  <si>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</si>
  <si>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</si>
  <si>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</si>
  <si>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</si>
  <si>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</si>
  <si>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</si>
  <si>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</si>
  <si>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</si>
  <si>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</si>
  <si>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</si>
  <si>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</si>
  <si>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</si>
  <si>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</si>
  <si>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</si>
  <si>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</si>
  <si>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</si>
  <si>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</si>
  <si>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</si>
  <si>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</si>
  <si>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</si>
  <si>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</si>
  <si>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</si>
  <si>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</si>
  <si>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</si>
  <si>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</si>
  <si>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</si>
  <si>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</si>
  <si>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</si>
  <si>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</si>
  <si>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</si>
  <si>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</si>
  <si>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</si>
  <si>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</si>
  <si>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</si>
  <si>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</si>
  <si>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</si>
  <si>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</si>
  <si>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</si>
  <si>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</si>
  <si>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</si>
  <si>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</si>
  <si>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</si>
  <si>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</si>
  <si>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</si>
  <si>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</si>
  <si>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</si>
  <si>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</si>
  <si>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</si>
  <si>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</si>
  <si>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</si>
  <si>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</si>
  <si>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</si>
  <si>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</si>
  <si>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</si>
  <si>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</si>
  <si>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</si>
  <si>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</si>
  <si>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</si>
  <si>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</si>
  <si>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</si>
  <si>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</si>
  <si>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</si>
  <si>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</si>
  <si>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</si>
  <si>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</si>
  <si>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</si>
  <si>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</si>
  <si>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</si>
  <si>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</si>
  <si>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</si>
  <si>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</si>
  <si>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</si>
  <si>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</si>
  <si>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</si>
  <si>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</si>
  <si>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</si>
  <si>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</si>
  <si>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</si>
  <si>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</si>
  <si>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</si>
  <si>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</si>
  <si>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</si>
  <si>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</si>
  <si>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</si>
  <si>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</si>
  <si>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</si>
  <si>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</si>
  <si>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</si>
  <si>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</si>
  <si>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</si>
  <si>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</si>
  <si>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</si>
  <si>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</si>
  <si>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</si>
  <si>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</si>
  <si>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</si>
  <si>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</si>
  <si>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</si>
  <si>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</si>
  <si>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</si>
  <si>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</si>
  <si>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</si>
  <si>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</si>
  <si>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</si>
  <si>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</si>
  <si>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</si>
  <si>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</si>
  <si>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</si>
  <si>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</si>
  <si>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</si>
  <si>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</si>
  <si>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</si>
  <si>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</si>
  <si>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</si>
  <si>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</si>
  <si>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</si>
  <si>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</si>
  <si>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</si>
  <si>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</si>
  <si>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</si>
  <si>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</si>
  <si>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</si>
  <si>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</si>
  <si>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</si>
  <si>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</si>
  <si>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</si>
  <si>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</si>
  <si>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</si>
  <si>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</si>
  <si>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</si>
  <si>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</si>
  <si>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Напиток лимонный</t>
  </si>
  <si>
    <t>Белки при расчете соотношения всегда берутся за 1</t>
  </si>
  <si>
    <t xml:space="preserve">Омлет натуральный 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</si>
  <si>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</si>
  <si>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 xml:space="preserve">Яблоко </t>
  </si>
  <si>
    <t>1 шт</t>
  </si>
  <si>
    <t>Кондитерское  изделие (печенье)</t>
  </si>
  <si>
    <r>
      <t>Овощи  свежие (</t>
    </r>
    <r>
      <rPr>
        <b/>
        <sz val="16"/>
        <rFont val="Times New Roman"/>
        <family val="1"/>
        <charset val="204"/>
      </rPr>
      <t xml:space="preserve"> огурцы</t>
    </r>
    <r>
      <rPr>
        <b/>
        <sz val="16"/>
        <color rgb="FF000000"/>
        <rFont val="Times New Roman"/>
        <family val="1"/>
        <charset val="204"/>
      </rPr>
      <t>)</t>
    </r>
  </si>
  <si>
    <t xml:space="preserve"> 14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</si>
</sst>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3" formatCode="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u/>
      <sz val="12"/>
      <color rgb="FFC00000"/>
      <name val="Times New Roman"/>
      <family val="1"/>
      <charset val="204"/>
    </font>
    <font>
      <sz val="12"/>
      <color theme="9" tint="-0.49998474074526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9" fillId="0" borderId="0"/>
  </cellStyleXfs>
  <cellXfs count="459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/>
    <xf numFmtId="166" fontId="14" fillId="0" borderId="0" xfId="1" applyNumberFormat="1" applyFont="1"/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/>
    <xf numFmtId="0" fontId="1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8" fillId="0" borderId="5" xfId="0" applyFont="1" applyBorder="1"/>
    <xf numFmtId="0" fontId="6" fillId="4" borderId="1" xfId="0" applyFont="1" applyFill="1" applyBorder="1" applyAlignment="1">
      <alignment horizontal="left"/>
    </xf>
    <xf numFmtId="0" fontId="16" fillId="0" borderId="1" xfId="0" applyFont="1" applyBorder="1"/>
    <xf numFmtId="0" fontId="0" fillId="0" borderId="0" xfId="0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1" xfId="0" applyFill="1" applyBorder="1" applyAlignment="1"/>
    <xf numFmtId="0" fontId="9" fillId="0" borderId="1" xfId="0" applyFont="1" applyBorder="1"/>
    <xf numFmtId="164" fontId="13" fillId="0" borderId="1" xfId="1" applyFont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Border="1"/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5" fillId="3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0" fillId="0" borderId="1" xfId="0" applyFont="1" applyBorder="1"/>
    <xf numFmtId="0" fontId="32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0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6" fontId="33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3" fillId="0" borderId="1" xfId="0" applyNumberFormat="1" applyFont="1" applyBorder="1" applyAlignment="1"/>
    <xf numFmtId="167" fontId="4" fillId="2" borderId="1" xfId="0" applyNumberFormat="1" applyFont="1" applyFill="1" applyBorder="1" applyAlignment="1"/>
    <xf numFmtId="167" fontId="13" fillId="0" borderId="1" xfId="1" applyNumberFormat="1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4" borderId="1" xfId="2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13" fillId="4" borderId="8" xfId="1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7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2" fontId="41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5" fillId="0" borderId="0" xfId="0" applyFont="1"/>
    <xf numFmtId="0" fontId="46" fillId="0" borderId="1" xfId="0" applyFont="1" applyBorder="1"/>
    <xf numFmtId="0" fontId="42" fillId="4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42" fillId="5" borderId="27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166" fontId="14" fillId="5" borderId="2" xfId="1" applyNumberFormat="1" applyFont="1" applyFill="1" applyBorder="1" applyAlignment="1">
      <alignment horizontal="center"/>
    </xf>
    <xf numFmtId="0" fontId="14" fillId="5" borderId="28" xfId="0" applyFont="1" applyFill="1" applyBorder="1" applyAlignment="1">
      <alignment horizontal="center"/>
    </xf>
    <xf numFmtId="2" fontId="0" fillId="5" borderId="27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5" borderId="11" xfId="0" applyNumberFormat="1" applyFont="1" applyFill="1" applyBorder="1" applyAlignment="1">
      <alignment horizontal="center"/>
    </xf>
    <xf numFmtId="2" fontId="0" fillId="5" borderId="21" xfId="0" applyNumberFormat="1" applyFont="1" applyFill="1" applyBorder="1" applyAlignment="1">
      <alignment horizontal="center"/>
    </xf>
    <xf numFmtId="2" fontId="0" fillId="5" borderId="22" xfId="0" applyNumberFormat="1" applyFont="1" applyFill="1" applyBorder="1" applyAlignment="1">
      <alignment horizontal="center"/>
    </xf>
    <xf numFmtId="2" fontId="0" fillId="5" borderId="45" xfId="0" applyNumberFormat="1" applyFont="1" applyFill="1" applyBorder="1" applyAlignment="1">
      <alignment horizontal="center"/>
    </xf>
    <xf numFmtId="2" fontId="0" fillId="5" borderId="40" xfId="0" applyNumberFormat="1" applyFont="1" applyFill="1" applyBorder="1" applyAlignment="1">
      <alignment horizontal="center"/>
    </xf>
    <xf numFmtId="2" fontId="2" fillId="0" borderId="1" xfId="0" applyNumberFormat="1" applyFont="1" applyBorder="1"/>
    <xf numFmtId="173" fontId="46" fillId="0" borderId="1" xfId="0" applyNumberFormat="1" applyFont="1" applyBorder="1"/>
    <xf numFmtId="2" fontId="40" fillId="0" borderId="18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4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66" fontId="39" fillId="0" borderId="13" xfId="1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6" fontId="39" fillId="0" borderId="0" xfId="1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6" xfId="0" applyFont="1" applyBorder="1" applyAlignment="1">
      <alignment wrapText="1"/>
    </xf>
    <xf numFmtId="0" fontId="38" fillId="4" borderId="6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166" fontId="39" fillId="0" borderId="6" xfId="1" applyNumberFormat="1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47" fillId="0" borderId="35" xfId="0" applyFont="1" applyBorder="1" applyAlignment="1">
      <alignment horizontal="center" wrapText="1"/>
    </xf>
    <xf numFmtId="49" fontId="47" fillId="0" borderId="35" xfId="0" applyNumberFormat="1" applyFont="1" applyBorder="1" applyAlignment="1">
      <alignment horizontal="center" wrapText="1"/>
    </xf>
    <xf numFmtId="0" fontId="49" fillId="0" borderId="35" xfId="0" applyFont="1" applyBorder="1" applyAlignment="1">
      <alignment horizontal="center" vertical="center" wrapText="1"/>
    </xf>
    <xf numFmtId="0" fontId="50" fillId="0" borderId="0" xfId="0" applyFont="1"/>
    <xf numFmtId="0" fontId="50" fillId="0" borderId="35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50" fillId="4" borderId="35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0" fillId="0" borderId="5" xfId="0" applyFont="1" applyBorder="1" applyAlignment="1">
      <alignment horizontal="center"/>
    </xf>
    <xf numFmtId="0" fontId="51" fillId="0" borderId="7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/>
    </xf>
    <xf numFmtId="0" fontId="51" fillId="0" borderId="8" xfId="0" applyFont="1" applyFill="1" applyBorder="1" applyAlignment="1">
      <alignment horizontal="center"/>
    </xf>
    <xf numFmtId="0" fontId="51" fillId="0" borderId="35" xfId="0" applyFont="1" applyFill="1" applyBorder="1" applyAlignment="1">
      <alignment horizontal="center"/>
    </xf>
    <xf numFmtId="0" fontId="51" fillId="0" borderId="7" xfId="0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2" fontId="52" fillId="0" borderId="35" xfId="0" applyNumberFormat="1" applyFont="1" applyFill="1" applyBorder="1" applyAlignment="1">
      <alignment horizontal="center"/>
    </xf>
    <xf numFmtId="2" fontId="52" fillId="0" borderId="7" xfId="0" applyNumberFormat="1" applyFont="1" applyFill="1" applyBorder="1" applyAlignment="1">
      <alignment horizontal="center"/>
    </xf>
    <xf numFmtId="2" fontId="52" fillId="0" borderId="1" xfId="0" applyNumberFormat="1" applyFont="1" applyFill="1" applyBorder="1" applyAlignment="1">
      <alignment horizontal="center"/>
    </xf>
    <xf numFmtId="2" fontId="52" fillId="0" borderId="24" xfId="0" applyNumberFormat="1" applyFont="1" applyFill="1" applyBorder="1" applyAlignment="1">
      <alignment horizontal="center"/>
    </xf>
    <xf numFmtId="0" fontId="50" fillId="4" borderId="36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/>
    </xf>
    <xf numFmtId="0" fontId="52" fillId="0" borderId="44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4" borderId="37" xfId="0" applyFont="1" applyFill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52" fillId="0" borderId="27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4" fontId="52" fillId="0" borderId="35" xfId="0" applyNumberFormat="1" applyFont="1" applyFill="1" applyBorder="1" applyAlignment="1">
      <alignment horizontal="center" vertical="center"/>
    </xf>
    <xf numFmtId="4" fontId="52" fillId="0" borderId="7" xfId="0" applyNumberFormat="1" applyFont="1" applyFill="1" applyBorder="1" applyAlignment="1">
      <alignment horizontal="center" vertical="center"/>
    </xf>
    <xf numFmtId="4" fontId="52" fillId="0" borderId="1" xfId="0" applyNumberFormat="1" applyFont="1" applyFill="1" applyBorder="1" applyAlignment="1">
      <alignment horizontal="center" vertical="center"/>
    </xf>
    <xf numFmtId="4" fontId="52" fillId="0" borderId="24" xfId="0" applyNumberFormat="1" applyFont="1" applyFill="1" applyBorder="1" applyAlignment="1">
      <alignment horizontal="center" vertical="center"/>
    </xf>
    <xf numFmtId="0" fontId="53" fillId="4" borderId="35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1" fillId="4" borderId="23" xfId="0" applyFont="1" applyFill="1" applyBorder="1" applyAlignment="1">
      <alignment horizontal="center" vertical="center"/>
    </xf>
    <xf numFmtId="0" fontId="51" fillId="4" borderId="1" xfId="0" applyFont="1" applyFill="1" applyBorder="1" applyAlignment="1">
      <alignment horizontal="center" vertical="center"/>
    </xf>
    <xf numFmtId="0" fontId="51" fillId="4" borderId="8" xfId="0" applyFont="1" applyFill="1" applyBorder="1" applyAlignment="1">
      <alignment horizontal="center" vertical="center"/>
    </xf>
    <xf numFmtId="2" fontId="51" fillId="4" borderId="35" xfId="0" applyNumberFormat="1" applyFont="1" applyFill="1" applyBorder="1" applyAlignment="1">
      <alignment horizontal="center" vertical="center"/>
    </xf>
    <xf numFmtId="2" fontId="51" fillId="4" borderId="7" xfId="0" applyNumberFormat="1" applyFont="1" applyFill="1" applyBorder="1" applyAlignment="1">
      <alignment horizontal="center" vertical="center"/>
    </xf>
    <xf numFmtId="2" fontId="51" fillId="4" borderId="1" xfId="0" applyNumberFormat="1" applyFont="1" applyFill="1" applyBorder="1" applyAlignment="1">
      <alignment horizontal="center" vertical="center"/>
    </xf>
    <xf numFmtId="2" fontId="51" fillId="4" borderId="29" xfId="0" applyNumberFormat="1" applyFont="1" applyFill="1" applyBorder="1" applyAlignment="1">
      <alignment horizontal="center" vertical="center"/>
    </xf>
    <xf numFmtId="4" fontId="52" fillId="0" borderId="43" xfId="0" applyNumberFormat="1" applyFont="1" applyFill="1" applyBorder="1" applyAlignment="1">
      <alignment horizontal="center" vertical="center"/>
    </xf>
    <xf numFmtId="4" fontId="52" fillId="0" borderId="44" xfId="0" applyNumberFormat="1" applyFont="1" applyFill="1" applyBorder="1" applyAlignment="1">
      <alignment horizontal="center" vertical="center"/>
    </xf>
    <xf numFmtId="4" fontId="52" fillId="0" borderId="32" xfId="0" applyNumberFormat="1" applyFont="1" applyFill="1" applyBorder="1" applyAlignment="1">
      <alignment horizontal="center" vertical="center"/>
    </xf>
    <xf numFmtId="4" fontId="52" fillId="0" borderId="33" xfId="0" applyNumberFormat="1" applyFont="1" applyFill="1" applyBorder="1" applyAlignment="1">
      <alignment horizontal="center" vertical="center"/>
    </xf>
    <xf numFmtId="0" fontId="50" fillId="4" borderId="16" xfId="0" applyFont="1" applyFill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47" fillId="4" borderId="37" xfId="0" applyFont="1" applyFill="1" applyBorder="1" applyAlignment="1">
      <alignment horizontal="center"/>
    </xf>
    <xf numFmtId="0" fontId="52" fillId="0" borderId="34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0" fillId="4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166" fontId="43" fillId="0" borderId="0" xfId="1" applyNumberFormat="1" applyFont="1"/>
    <xf numFmtId="0" fontId="43" fillId="0" borderId="0" xfId="0" applyFont="1"/>
    <xf numFmtId="0" fontId="53" fillId="0" borderId="23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53" fillId="0" borderId="8" xfId="0" applyFont="1" applyFill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166" fontId="52" fillId="0" borderId="1" xfId="1" applyNumberFormat="1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169" fontId="52" fillId="0" borderId="1" xfId="0" applyNumberFormat="1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166" fontId="51" fillId="0" borderId="1" xfId="1" applyNumberFormat="1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166" fontId="52" fillId="0" borderId="17" xfId="1" applyNumberFormat="1" applyFont="1" applyFill="1" applyBorder="1" applyAlignment="1">
      <alignment horizontal="center" vertical="center"/>
    </xf>
    <xf numFmtId="165" fontId="52" fillId="0" borderId="17" xfId="1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166" fontId="52" fillId="0" borderId="19" xfId="1" applyNumberFormat="1" applyFont="1" applyFill="1" applyBorder="1" applyAlignment="1">
      <alignment horizontal="center" vertical="center"/>
    </xf>
    <xf numFmtId="165" fontId="52" fillId="0" borderId="19" xfId="1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/>
    </xf>
    <xf numFmtId="0" fontId="51" fillId="0" borderId="38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46" xfId="0" applyFont="1" applyFill="1" applyBorder="1" applyAlignment="1">
      <alignment horizontal="center"/>
    </xf>
    <xf numFmtId="0" fontId="51" fillId="0" borderId="42" xfId="0" applyFont="1" applyFill="1" applyBorder="1" applyAlignment="1">
      <alignment horizontal="center"/>
    </xf>
    <xf numFmtId="0" fontId="52" fillId="0" borderId="2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 wrapText="1"/>
    </xf>
    <xf numFmtId="164" fontId="52" fillId="0" borderId="19" xfId="1" applyFont="1" applyFill="1" applyBorder="1" applyAlignment="1">
      <alignment horizontal="center" vertical="center"/>
    </xf>
    <xf numFmtId="164" fontId="52" fillId="0" borderId="20" xfId="1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 wrapText="1"/>
    </xf>
    <xf numFmtId="166" fontId="52" fillId="0" borderId="3" xfId="1" applyNumberFormat="1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/>
    </xf>
    <xf numFmtId="166" fontId="50" fillId="0" borderId="19" xfId="1" applyNumberFormat="1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2" fontId="51" fillId="0" borderId="18" xfId="0" applyNumberFormat="1" applyFont="1" applyFill="1" applyBorder="1" applyAlignment="1">
      <alignment horizontal="center" vertical="center"/>
    </xf>
    <xf numFmtId="2" fontId="51" fillId="0" borderId="16" xfId="0" applyNumberFormat="1" applyFont="1" applyFill="1" applyBorder="1" applyAlignment="1">
      <alignment horizontal="center" vertical="center"/>
    </xf>
    <xf numFmtId="0" fontId="58" fillId="0" borderId="35" xfId="0" applyFont="1" applyBorder="1" applyAlignment="1">
      <alignment horizontal="center"/>
    </xf>
    <xf numFmtId="0" fontId="59" fillId="0" borderId="35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59" fillId="4" borderId="35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166" fontId="53" fillId="0" borderId="1" xfId="1" applyNumberFormat="1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63"/>
  <sheetViews>
    <sheetView tabSelected="1" topLeftCell="C54" zoomScale="73" zoomScaleNormal="73" workbookViewId="0">
      <selection activeCell="J1" sqref="J1"/>
    </sheetView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  <col min="21" max="22" width="0" hidden="1" customWidth="1"/>
  </cols>
  <sheetData>
    <row r="1" spans="1:20" ht="19.5" thickBot="1" x14ac:dyDescent="0.35">
      <c r="D1" s="226" t="s">
        <v>108</v>
      </c>
      <c r="E1" s="127"/>
      <c r="F1" s="127"/>
      <c r="G1" s="127"/>
      <c r="H1" s="127"/>
      <c r="I1" s="127"/>
      <c r="J1" s="127" t="s">
        <v>360</v>
      </c>
      <c r="M1" s="227"/>
      <c r="N1" s="227"/>
      <c r="O1" s="227"/>
    </row>
    <row r="2" spans="1:20" ht="20.25" customHeight="1" x14ac:dyDescent="0.3">
      <c r="A2" s="228"/>
      <c r="B2" s="228"/>
      <c r="C2" s="229"/>
      <c r="D2" s="230" t="s">
        <v>76</v>
      </c>
      <c r="E2" s="231"/>
      <c r="F2" s="231"/>
      <c r="G2" s="231"/>
      <c r="H2" s="232"/>
      <c r="I2" s="231"/>
      <c r="J2" s="233"/>
      <c r="K2" s="234"/>
      <c r="L2" s="235"/>
      <c r="M2" s="235"/>
      <c r="N2" s="235"/>
      <c r="O2" s="236"/>
      <c r="P2" s="240"/>
      <c r="Q2" s="239"/>
      <c r="R2" s="237"/>
      <c r="S2" s="237"/>
      <c r="T2" s="238"/>
    </row>
    <row r="3" spans="1:20" s="289" customFormat="1" ht="31.5" x14ac:dyDescent="0.25">
      <c r="A3" s="286" t="s">
        <v>110</v>
      </c>
      <c r="B3" s="287" t="s">
        <v>109</v>
      </c>
      <c r="C3" s="288" t="s">
        <v>18</v>
      </c>
      <c r="D3" s="454" t="s">
        <v>19</v>
      </c>
      <c r="E3" s="455" t="s">
        <v>29</v>
      </c>
      <c r="F3" s="455" t="s">
        <v>20</v>
      </c>
      <c r="G3" s="455" t="s">
        <v>21</v>
      </c>
      <c r="H3" s="456" t="s">
        <v>33</v>
      </c>
      <c r="I3" s="455"/>
      <c r="J3" s="454" t="s">
        <v>19</v>
      </c>
      <c r="K3" s="373" t="s">
        <v>23</v>
      </c>
      <c r="L3" s="374" t="s">
        <v>24</v>
      </c>
      <c r="M3" s="374" t="s">
        <v>22</v>
      </c>
      <c r="N3" s="375" t="s">
        <v>25</v>
      </c>
      <c r="O3" s="376" t="s">
        <v>26</v>
      </c>
      <c r="P3" s="377" t="s">
        <v>23</v>
      </c>
      <c r="Q3" s="378" t="s">
        <v>24</v>
      </c>
      <c r="R3" s="374" t="s">
        <v>22</v>
      </c>
      <c r="S3" s="375" t="s">
        <v>25</v>
      </c>
      <c r="T3" s="379" t="s">
        <v>26</v>
      </c>
    </row>
    <row r="4" spans="1:20" s="289" customFormat="1" ht="20.25" x14ac:dyDescent="0.3">
      <c r="A4" s="290"/>
      <c r="B4" s="291" t="s">
        <v>28</v>
      </c>
      <c r="C4" s="442"/>
      <c r="D4" s="457"/>
      <c r="E4" s="455"/>
      <c r="F4" s="455"/>
      <c r="G4" s="455"/>
      <c r="H4" s="456"/>
      <c r="I4" s="455"/>
      <c r="J4" s="379"/>
      <c r="K4" s="373"/>
      <c r="L4" s="374"/>
      <c r="M4" s="374"/>
      <c r="N4" s="375"/>
      <c r="O4" s="376"/>
      <c r="P4" s="377"/>
      <c r="Q4" s="378"/>
      <c r="R4" s="374"/>
      <c r="S4" s="375"/>
      <c r="T4" s="379"/>
    </row>
    <row r="5" spans="1:20" s="289" customFormat="1" ht="15.75" customHeight="1" x14ac:dyDescent="0.25">
      <c r="A5" s="292" t="s">
        <v>224</v>
      </c>
      <c r="B5" s="290"/>
      <c r="C5" s="443" t="s">
        <v>354</v>
      </c>
      <c r="D5" s="293">
        <v>200</v>
      </c>
      <c r="E5" s="294">
        <v>200</v>
      </c>
      <c r="F5" s="294">
        <v>200</v>
      </c>
      <c r="G5" s="294">
        <v>200</v>
      </c>
      <c r="H5" s="294">
        <v>200</v>
      </c>
      <c r="I5" s="294">
        <v>200</v>
      </c>
      <c r="J5" s="380">
        <v>200</v>
      </c>
      <c r="K5" s="293">
        <v>12.4</v>
      </c>
      <c r="L5" s="294">
        <v>18.600000000000001</v>
      </c>
      <c r="M5" s="294">
        <v>1.8</v>
      </c>
      <c r="N5" s="294">
        <v>227</v>
      </c>
      <c r="O5" s="295">
        <v>0.33</v>
      </c>
      <c r="P5" s="296">
        <f>K5*1.3</f>
        <v>16.12</v>
      </c>
      <c r="Q5" s="296">
        <f t="shared" ref="Q5" si="0">L5*1.3</f>
        <v>24.180000000000003</v>
      </c>
      <c r="R5" s="296">
        <f t="shared" ref="R5" si="1">M5*1.3</f>
        <v>2.3400000000000003</v>
      </c>
      <c r="S5" s="296">
        <f t="shared" ref="S5" si="2">N5*1.3</f>
        <v>295.10000000000002</v>
      </c>
      <c r="T5" s="296">
        <v>0.42</v>
      </c>
    </row>
    <row r="6" spans="1:20" s="289" customFormat="1" ht="20.25" hidden="1" x14ac:dyDescent="0.25">
      <c r="A6" s="290"/>
      <c r="B6" s="290"/>
      <c r="C6" s="444" t="s">
        <v>58</v>
      </c>
      <c r="D6" s="297"/>
      <c r="E6" s="298"/>
      <c r="F6" s="381">
        <v>22.2</v>
      </c>
      <c r="G6" s="381">
        <v>22.2</v>
      </c>
      <c r="H6" s="382"/>
      <c r="I6" s="298"/>
      <c r="J6" s="302"/>
      <c r="K6" s="297"/>
      <c r="L6" s="298"/>
      <c r="M6" s="298"/>
      <c r="N6" s="383"/>
      <c r="O6" s="299"/>
      <c r="P6" s="300"/>
      <c r="Q6" s="301"/>
      <c r="R6" s="298"/>
      <c r="S6" s="383"/>
      <c r="T6" s="302"/>
    </row>
    <row r="7" spans="1:20" s="289" customFormat="1" ht="20.25" hidden="1" x14ac:dyDescent="0.25">
      <c r="A7" s="303"/>
      <c r="B7" s="292"/>
      <c r="C7" s="444" t="s">
        <v>168</v>
      </c>
      <c r="D7" s="297"/>
      <c r="E7" s="298"/>
      <c r="F7" s="298">
        <v>25</v>
      </c>
      <c r="G7" s="298">
        <v>25</v>
      </c>
      <c r="H7" s="382" t="e">
        <f>F7*#REF!/1000</f>
        <v>#REF!</v>
      </c>
      <c r="I7" s="298"/>
      <c r="J7" s="302"/>
      <c r="K7" s="297"/>
      <c r="L7" s="298"/>
      <c r="M7" s="298"/>
      <c r="N7" s="383"/>
      <c r="O7" s="299"/>
      <c r="P7" s="300"/>
      <c r="Q7" s="301"/>
      <c r="R7" s="298"/>
      <c r="S7" s="383"/>
      <c r="T7" s="302"/>
    </row>
    <row r="8" spans="1:20" s="289" customFormat="1" ht="20.25" hidden="1" x14ac:dyDescent="0.25">
      <c r="A8" s="292" t="s">
        <v>94</v>
      </c>
      <c r="B8" s="292"/>
      <c r="C8" s="444" t="s">
        <v>211</v>
      </c>
      <c r="D8" s="297"/>
      <c r="E8" s="298"/>
      <c r="F8" s="298">
        <v>98</v>
      </c>
      <c r="G8" s="298">
        <v>98</v>
      </c>
      <c r="H8" s="382" t="e">
        <f>F8*#REF!/1000</f>
        <v>#REF!</v>
      </c>
      <c r="I8" s="298"/>
      <c r="J8" s="302"/>
      <c r="K8" s="297"/>
      <c r="L8" s="298"/>
      <c r="M8" s="298"/>
      <c r="N8" s="383"/>
      <c r="O8" s="299"/>
      <c r="P8" s="300"/>
      <c r="Q8" s="301"/>
      <c r="R8" s="298"/>
      <c r="S8" s="383"/>
      <c r="T8" s="302"/>
    </row>
    <row r="9" spans="1:20" s="289" customFormat="1" ht="20.25" hidden="1" x14ac:dyDescent="0.25">
      <c r="A9" s="290"/>
      <c r="B9" s="290"/>
      <c r="C9" s="444" t="s">
        <v>40</v>
      </c>
      <c r="D9" s="297"/>
      <c r="E9" s="298"/>
      <c r="F9" s="298">
        <v>6</v>
      </c>
      <c r="G9" s="298">
        <v>6</v>
      </c>
      <c r="H9" s="382" t="e">
        <f>F9*#REF!/1000</f>
        <v>#REF!</v>
      </c>
      <c r="I9" s="298"/>
      <c r="J9" s="302"/>
      <c r="K9" s="297"/>
      <c r="L9" s="298"/>
      <c r="M9" s="298"/>
      <c r="N9" s="383"/>
      <c r="O9" s="299"/>
      <c r="P9" s="300"/>
      <c r="Q9" s="301"/>
      <c r="R9" s="298"/>
      <c r="S9" s="383"/>
      <c r="T9" s="302"/>
    </row>
    <row r="10" spans="1:20" s="289" customFormat="1" ht="20.25" hidden="1" x14ac:dyDescent="0.25">
      <c r="A10" s="290"/>
      <c r="B10" s="290"/>
      <c r="C10" s="444" t="s">
        <v>199</v>
      </c>
      <c r="D10" s="297"/>
      <c r="E10" s="298"/>
      <c r="F10" s="298">
        <v>6</v>
      </c>
      <c r="G10" s="298">
        <v>6</v>
      </c>
      <c r="H10" s="382" t="e">
        <f>F10*#REF!/1000</f>
        <v>#REF!</v>
      </c>
      <c r="I10" s="298">
        <f>D5*E5/1000</f>
        <v>40</v>
      </c>
      <c r="J10" s="302"/>
      <c r="K10" s="297"/>
      <c r="L10" s="298"/>
      <c r="M10" s="298"/>
      <c r="N10" s="383"/>
      <c r="O10" s="299"/>
      <c r="P10" s="300"/>
      <c r="Q10" s="301"/>
      <c r="R10" s="298"/>
      <c r="S10" s="383"/>
      <c r="T10" s="302"/>
    </row>
    <row r="11" spans="1:20" s="289" customFormat="1" ht="20.25" hidden="1" x14ac:dyDescent="0.25">
      <c r="A11" s="290"/>
      <c r="B11" s="290"/>
      <c r="C11" s="444" t="s">
        <v>1</v>
      </c>
      <c r="D11" s="384"/>
      <c r="E11" s="298"/>
      <c r="F11" s="381">
        <v>64</v>
      </c>
      <c r="G11" s="381">
        <v>64</v>
      </c>
      <c r="H11" s="382" t="e">
        <f>F11*#REF!/1000</f>
        <v>#REF!</v>
      </c>
      <c r="I11" s="298"/>
      <c r="J11" s="302"/>
      <c r="K11" s="297"/>
      <c r="L11" s="298"/>
      <c r="M11" s="298"/>
      <c r="N11" s="383"/>
      <c r="O11" s="299"/>
      <c r="P11" s="300"/>
      <c r="Q11" s="301"/>
      <c r="R11" s="298"/>
      <c r="S11" s="383"/>
      <c r="T11" s="302"/>
    </row>
    <row r="12" spans="1:20" s="289" customFormat="1" ht="20.25" x14ac:dyDescent="0.25">
      <c r="A12" s="292" t="s">
        <v>88</v>
      </c>
      <c r="B12" s="290"/>
      <c r="C12" s="445" t="s">
        <v>3</v>
      </c>
      <c r="D12" s="297">
        <v>200</v>
      </c>
      <c r="E12" s="298">
        <f>E6</f>
        <v>0</v>
      </c>
      <c r="F12" s="298"/>
      <c r="G12" s="298"/>
      <c r="H12" s="382" t="e">
        <f>F12*#REF!/1000</f>
        <v>#REF!</v>
      </c>
      <c r="I12" s="298"/>
      <c r="J12" s="302">
        <v>200</v>
      </c>
      <c r="K12" s="297">
        <v>2.8</v>
      </c>
      <c r="L12" s="298">
        <v>3.2</v>
      </c>
      <c r="M12" s="298">
        <v>14.8</v>
      </c>
      <c r="N12" s="294">
        <v>120</v>
      </c>
      <c r="O12" s="295">
        <v>0.72</v>
      </c>
      <c r="P12" s="296">
        <v>2.8</v>
      </c>
      <c r="Q12" s="304">
        <v>3.2</v>
      </c>
      <c r="R12" s="294">
        <v>14.8</v>
      </c>
      <c r="S12" s="294">
        <v>120</v>
      </c>
      <c r="T12" s="302">
        <v>0.72</v>
      </c>
    </row>
    <row r="13" spans="1:20" s="289" customFormat="1" ht="20.25" hidden="1" x14ac:dyDescent="0.25">
      <c r="A13" s="292" t="s">
        <v>106</v>
      </c>
      <c r="B13" s="292"/>
      <c r="C13" s="444" t="s">
        <v>212</v>
      </c>
      <c r="D13" s="384"/>
      <c r="E13" s="298"/>
      <c r="F13" s="298">
        <v>25</v>
      </c>
      <c r="G13" s="298">
        <v>25</v>
      </c>
      <c r="H13" s="298" t="e">
        <f>F13*#REF!/1000</f>
        <v>#REF!</v>
      </c>
      <c r="I13" s="298"/>
      <c r="J13" s="302"/>
      <c r="K13" s="297"/>
      <c r="L13" s="298"/>
      <c r="M13" s="298"/>
      <c r="N13" s="294"/>
      <c r="O13" s="295"/>
      <c r="P13" s="296"/>
      <c r="Q13" s="304"/>
      <c r="R13" s="294"/>
      <c r="S13" s="294"/>
      <c r="T13" s="302"/>
    </row>
    <row r="14" spans="1:20" s="289" customFormat="1" ht="20.25" hidden="1" x14ac:dyDescent="0.25">
      <c r="A14" s="292"/>
      <c r="B14" s="292"/>
      <c r="C14" s="444" t="s">
        <v>211</v>
      </c>
      <c r="D14" s="384"/>
      <c r="E14" s="298"/>
      <c r="F14" s="298">
        <v>50</v>
      </c>
      <c r="G14" s="298">
        <v>50</v>
      </c>
      <c r="H14" s="298" t="e">
        <f>F14*#REF!/1000</f>
        <v>#REF!</v>
      </c>
      <c r="I14" s="298">
        <f>D12*E12/1000</f>
        <v>0</v>
      </c>
      <c r="J14" s="302"/>
      <c r="K14" s="297"/>
      <c r="L14" s="298"/>
      <c r="M14" s="298"/>
      <c r="N14" s="294"/>
      <c r="O14" s="295"/>
      <c r="P14" s="296"/>
      <c r="Q14" s="304"/>
      <c r="R14" s="294"/>
      <c r="S14" s="294"/>
      <c r="T14" s="302"/>
    </row>
    <row r="15" spans="1:20" s="289" customFormat="1" ht="20.25" hidden="1" x14ac:dyDescent="0.25">
      <c r="A15" s="292"/>
      <c r="B15" s="292"/>
      <c r="C15" s="444" t="s">
        <v>1</v>
      </c>
      <c r="D15" s="384"/>
      <c r="E15" s="298"/>
      <c r="F15" s="298">
        <v>150</v>
      </c>
      <c r="G15" s="298">
        <v>150</v>
      </c>
      <c r="H15" s="298" t="e">
        <f>F15*#REF!/1000</f>
        <v>#REF!</v>
      </c>
      <c r="I15" s="298" t="s">
        <v>41</v>
      </c>
      <c r="J15" s="302"/>
      <c r="K15" s="297"/>
      <c r="L15" s="298"/>
      <c r="M15" s="298"/>
      <c r="N15" s="294"/>
      <c r="O15" s="295"/>
      <c r="P15" s="296"/>
      <c r="Q15" s="304"/>
      <c r="R15" s="294"/>
      <c r="S15" s="294"/>
      <c r="T15" s="302"/>
    </row>
    <row r="16" spans="1:20" s="289" customFormat="1" ht="20.25" hidden="1" x14ac:dyDescent="0.25">
      <c r="A16" s="292"/>
      <c r="B16" s="292"/>
      <c r="C16" s="444" t="s">
        <v>2</v>
      </c>
      <c r="D16" s="384"/>
      <c r="E16" s="298"/>
      <c r="F16" s="298">
        <v>10</v>
      </c>
      <c r="G16" s="298">
        <v>10</v>
      </c>
      <c r="H16" s="298" t="e">
        <f>F16*#REF!/1000</f>
        <v>#REF!</v>
      </c>
      <c r="I16" s="298"/>
      <c r="J16" s="302"/>
      <c r="K16" s="297"/>
      <c r="L16" s="298"/>
      <c r="M16" s="298"/>
      <c r="N16" s="294"/>
      <c r="O16" s="295"/>
      <c r="P16" s="296"/>
      <c r="Q16" s="304"/>
      <c r="R16" s="294"/>
      <c r="S16" s="294"/>
      <c r="T16" s="302"/>
    </row>
    <row r="17" spans="1:20" s="289" customFormat="1" ht="20.25" hidden="1" x14ac:dyDescent="0.25">
      <c r="A17" s="292" t="s">
        <v>188</v>
      </c>
      <c r="B17" s="292"/>
      <c r="C17" s="445" t="s">
        <v>189</v>
      </c>
      <c r="D17" s="384">
        <v>40</v>
      </c>
      <c r="E17" s="298"/>
      <c r="F17" s="298"/>
      <c r="G17" s="298"/>
      <c r="H17" s="382"/>
      <c r="I17" s="298"/>
      <c r="J17" s="302"/>
      <c r="K17" s="297">
        <v>1.6</v>
      </c>
      <c r="L17" s="298">
        <v>17.12</v>
      </c>
      <c r="M17" s="298">
        <v>10.52</v>
      </c>
      <c r="N17" s="294">
        <v>202.52</v>
      </c>
      <c r="O17" s="295">
        <v>0</v>
      </c>
      <c r="P17" s="296">
        <v>1.6</v>
      </c>
      <c r="Q17" s="304">
        <v>17.12</v>
      </c>
      <c r="R17" s="294">
        <v>10.52</v>
      </c>
      <c r="S17" s="294">
        <v>202.52</v>
      </c>
      <c r="T17" s="302">
        <v>0</v>
      </c>
    </row>
    <row r="18" spans="1:20" s="289" customFormat="1" ht="20.25" hidden="1" x14ac:dyDescent="0.25">
      <c r="A18" s="292" t="s">
        <v>190</v>
      </c>
      <c r="B18" s="292"/>
      <c r="C18" s="444" t="s">
        <v>199</v>
      </c>
      <c r="D18" s="384"/>
      <c r="E18" s="298"/>
      <c r="F18" s="381">
        <v>20</v>
      </c>
      <c r="G18" s="298">
        <v>20</v>
      </c>
      <c r="H18" s="382" t="e">
        <f>F18*#REF!/1000</f>
        <v>#REF!</v>
      </c>
      <c r="I18" s="298"/>
      <c r="J18" s="302"/>
      <c r="K18" s="305"/>
      <c r="L18" s="306"/>
      <c r="M18" s="306"/>
      <c r="N18" s="310"/>
      <c r="O18" s="307"/>
      <c r="P18" s="308"/>
      <c r="Q18" s="309"/>
      <c r="R18" s="310"/>
      <c r="S18" s="310"/>
      <c r="T18" s="311"/>
    </row>
    <row r="19" spans="1:20" s="289" customFormat="1" ht="20.25" x14ac:dyDescent="0.25">
      <c r="A19" s="292" t="s">
        <v>188</v>
      </c>
      <c r="B19" s="292"/>
      <c r="C19" s="445" t="s">
        <v>189</v>
      </c>
      <c r="D19" s="297" t="s">
        <v>307</v>
      </c>
      <c r="E19" s="298"/>
      <c r="F19" s="298"/>
      <c r="G19" s="298"/>
      <c r="H19" s="382" t="e">
        <f>F19*#REF!/1000</f>
        <v>#REF!</v>
      </c>
      <c r="I19" s="298"/>
      <c r="J19" s="302" t="s">
        <v>307</v>
      </c>
      <c r="K19" s="297">
        <v>1.6</v>
      </c>
      <c r="L19" s="298">
        <v>17.12</v>
      </c>
      <c r="M19" s="298">
        <v>10.52</v>
      </c>
      <c r="N19" s="294">
        <v>202.52</v>
      </c>
      <c r="O19" s="295">
        <v>0</v>
      </c>
      <c r="P19" s="296">
        <v>1.6</v>
      </c>
      <c r="Q19" s="304">
        <v>17.12</v>
      </c>
      <c r="R19" s="294">
        <v>10.52</v>
      </c>
      <c r="S19" s="294">
        <v>202.52</v>
      </c>
      <c r="T19" s="302">
        <v>0</v>
      </c>
    </row>
    <row r="20" spans="1:20" s="289" customFormat="1" ht="20.25" x14ac:dyDescent="0.25">
      <c r="A20" s="292" t="s">
        <v>135</v>
      </c>
      <c r="B20" s="292"/>
      <c r="C20" s="445" t="s">
        <v>5</v>
      </c>
      <c r="D20" s="384">
        <v>30</v>
      </c>
      <c r="E20" s="298"/>
      <c r="F20" s="381">
        <v>20</v>
      </c>
      <c r="G20" s="298">
        <v>20</v>
      </c>
      <c r="H20" s="382" t="e">
        <f>F20*#REF!/1000</f>
        <v>#REF!</v>
      </c>
      <c r="I20" s="298"/>
      <c r="J20" s="302">
        <v>40</v>
      </c>
      <c r="K20" s="305">
        <v>2</v>
      </c>
      <c r="L20" s="306">
        <v>0.35</v>
      </c>
      <c r="M20" s="306">
        <v>0.33</v>
      </c>
      <c r="N20" s="306">
        <v>48.75</v>
      </c>
      <c r="O20" s="312"/>
      <c r="P20" s="313">
        <f>K20*1.5</f>
        <v>3</v>
      </c>
      <c r="Q20" s="314">
        <f>L20*1.5</f>
        <v>0.52499999999999991</v>
      </c>
      <c r="R20" s="315">
        <f>M20*1.5</f>
        <v>0.495</v>
      </c>
      <c r="S20" s="315">
        <f>N20*1.5</f>
        <v>73.125</v>
      </c>
      <c r="T20" s="316">
        <f>O20*1.5</f>
        <v>0</v>
      </c>
    </row>
    <row r="21" spans="1:20" s="289" customFormat="1" ht="21" thickBot="1" x14ac:dyDescent="0.3">
      <c r="A21" s="317" t="s">
        <v>280</v>
      </c>
      <c r="B21" s="317"/>
      <c r="C21" s="446" t="s">
        <v>356</v>
      </c>
      <c r="D21" s="420" t="s">
        <v>357</v>
      </c>
      <c r="E21" s="403" t="s">
        <v>282</v>
      </c>
      <c r="F21" s="403" t="s">
        <v>282</v>
      </c>
      <c r="G21" s="403" t="s">
        <v>282</v>
      </c>
      <c r="H21" s="403" t="s">
        <v>282</v>
      </c>
      <c r="I21" s="403" t="s">
        <v>282</v>
      </c>
      <c r="J21" s="458" t="s">
        <v>357</v>
      </c>
      <c r="K21" s="318">
        <v>1.5</v>
      </c>
      <c r="L21" s="319">
        <v>0.5</v>
      </c>
      <c r="M21" s="319">
        <v>21</v>
      </c>
      <c r="N21" s="320">
        <v>95</v>
      </c>
      <c r="O21" s="321">
        <v>10</v>
      </c>
      <c r="P21" s="322">
        <v>1.5</v>
      </c>
      <c r="Q21" s="323">
        <v>0.5</v>
      </c>
      <c r="R21" s="324">
        <v>21</v>
      </c>
      <c r="S21" s="325">
        <v>95</v>
      </c>
      <c r="T21" s="326">
        <v>10</v>
      </c>
    </row>
    <row r="22" spans="1:20" s="289" customFormat="1" ht="21" thickBot="1" x14ac:dyDescent="0.3">
      <c r="A22" s="327"/>
      <c r="B22" s="327"/>
      <c r="C22" s="447" t="s">
        <v>107</v>
      </c>
      <c r="D22" s="385"/>
      <c r="E22" s="386"/>
      <c r="F22" s="387"/>
      <c r="G22" s="386"/>
      <c r="H22" s="386" t="e">
        <f>F22*#REF!/1000</f>
        <v>#REF!</v>
      </c>
      <c r="I22" s="386"/>
      <c r="J22" s="388"/>
      <c r="K22" s="389">
        <f>K5+K12+K19+K20+K21</f>
        <v>20.3</v>
      </c>
      <c r="L22" s="389">
        <f t="shared" ref="L22:S22" si="3">L5+L12+L19+L20+L21</f>
        <v>39.770000000000003</v>
      </c>
      <c r="M22" s="389">
        <f t="shared" si="3"/>
        <v>48.45</v>
      </c>
      <c r="N22" s="389">
        <f t="shared" si="3"/>
        <v>693.27</v>
      </c>
      <c r="O22" s="389">
        <f t="shared" si="3"/>
        <v>11.05</v>
      </c>
      <c r="P22" s="389">
        <f t="shared" si="3"/>
        <v>25.020000000000003</v>
      </c>
      <c r="Q22" s="389">
        <f t="shared" si="3"/>
        <v>45.524999999999999</v>
      </c>
      <c r="R22" s="389">
        <f t="shared" si="3"/>
        <v>49.155000000000001</v>
      </c>
      <c r="S22" s="389">
        <f t="shared" si="3"/>
        <v>785.745</v>
      </c>
      <c r="T22" s="390">
        <f>SUM(T5:T21)</f>
        <v>11.14</v>
      </c>
    </row>
    <row r="23" spans="1:20" s="289" customFormat="1" ht="20.25" x14ac:dyDescent="0.25">
      <c r="A23" s="328"/>
      <c r="B23" s="329" t="s">
        <v>27</v>
      </c>
      <c r="C23" s="448"/>
      <c r="D23" s="330"/>
      <c r="E23" s="331" t="e">
        <f>#REF!</f>
        <v>#REF!</v>
      </c>
      <c r="F23" s="331"/>
      <c r="G23" s="331"/>
      <c r="H23" s="331" t="e">
        <f>F23*#REF!/1000</f>
        <v>#REF!</v>
      </c>
      <c r="I23" s="331"/>
      <c r="J23" s="391"/>
      <c r="K23" s="330"/>
      <c r="L23" s="331"/>
      <c r="M23" s="331"/>
      <c r="N23" s="392"/>
      <c r="O23" s="332"/>
      <c r="P23" s="333"/>
      <c r="Q23" s="334"/>
      <c r="R23" s="335"/>
      <c r="S23" s="393"/>
      <c r="T23" s="336"/>
    </row>
    <row r="24" spans="1:20" s="289" customFormat="1" ht="20.25" x14ac:dyDescent="0.25">
      <c r="A24" s="292" t="s">
        <v>195</v>
      </c>
      <c r="B24" s="292"/>
      <c r="C24" s="445" t="s">
        <v>359</v>
      </c>
      <c r="D24" s="384">
        <v>80</v>
      </c>
      <c r="E24" s="298"/>
      <c r="F24" s="381"/>
      <c r="G24" s="298"/>
      <c r="H24" s="382" t="e">
        <f>F24*#REF!/1000</f>
        <v>#REF!</v>
      </c>
      <c r="I24" s="298"/>
      <c r="J24" s="302">
        <v>100</v>
      </c>
      <c r="K24" s="297">
        <v>0.48</v>
      </c>
      <c r="L24" s="298">
        <v>0.12</v>
      </c>
      <c r="M24" s="298">
        <v>1.56</v>
      </c>
      <c r="N24" s="298">
        <v>8.4</v>
      </c>
      <c r="O24" s="299">
        <v>2.94</v>
      </c>
      <c r="P24" s="337">
        <f>K24*1.6</f>
        <v>0.76800000000000002</v>
      </c>
      <c r="Q24" s="338">
        <f t="shared" ref="Q24:T24" si="4">L24*1.6</f>
        <v>0.192</v>
      </c>
      <c r="R24" s="339">
        <f t="shared" si="4"/>
        <v>2.4960000000000004</v>
      </c>
      <c r="S24" s="339">
        <f t="shared" si="4"/>
        <v>13.440000000000001</v>
      </c>
      <c r="T24" s="340">
        <f t="shared" si="4"/>
        <v>4.7039999999999997</v>
      </c>
    </row>
    <row r="25" spans="1:20" s="289" customFormat="1" ht="20.25" hidden="1" x14ac:dyDescent="0.25">
      <c r="A25" s="303"/>
      <c r="B25" s="341"/>
      <c r="C25" s="444" t="s">
        <v>34</v>
      </c>
      <c r="D25" s="384"/>
      <c r="E25" s="298"/>
      <c r="F25" s="298">
        <v>113</v>
      </c>
      <c r="G25" s="298">
        <v>88</v>
      </c>
      <c r="H25" s="394" t="e">
        <f>F25*#REF!/1000</f>
        <v>#REF!</v>
      </c>
      <c r="I25" s="298"/>
      <c r="J25" s="302"/>
      <c r="K25" s="297"/>
      <c r="L25" s="298"/>
      <c r="M25" s="298"/>
      <c r="N25" s="298"/>
      <c r="O25" s="299"/>
      <c r="P25" s="337">
        <f t="shared" ref="P25:P41" si="5">K25*1.6</f>
        <v>0</v>
      </c>
      <c r="Q25" s="338">
        <f t="shared" ref="Q25:Q41" si="6">L25*1.6</f>
        <v>0</v>
      </c>
      <c r="R25" s="339">
        <f t="shared" ref="R25:R41" si="7">M25*1.6</f>
        <v>0</v>
      </c>
      <c r="S25" s="339">
        <f t="shared" ref="S25:S41" si="8">N25*1.6</f>
        <v>0</v>
      </c>
      <c r="T25" s="340">
        <f t="shared" ref="T25:T41" si="9">O25*1.6</f>
        <v>0</v>
      </c>
    </row>
    <row r="26" spans="1:20" s="289" customFormat="1" ht="20.25" hidden="1" x14ac:dyDescent="0.25">
      <c r="A26" s="341"/>
      <c r="B26" s="341"/>
      <c r="C26" s="444" t="s">
        <v>11</v>
      </c>
      <c r="D26" s="384"/>
      <c r="E26" s="298"/>
      <c r="F26" s="298">
        <v>13</v>
      </c>
      <c r="G26" s="298">
        <v>13</v>
      </c>
      <c r="H26" s="394" t="e">
        <f>F26*#REF!/1000</f>
        <v>#REF!</v>
      </c>
      <c r="I26" s="298"/>
      <c r="J26" s="302"/>
      <c r="K26" s="297"/>
      <c r="L26" s="298"/>
      <c r="M26" s="298"/>
      <c r="N26" s="298"/>
      <c r="O26" s="299"/>
      <c r="P26" s="337">
        <f t="shared" si="5"/>
        <v>0</v>
      </c>
      <c r="Q26" s="338">
        <f t="shared" si="6"/>
        <v>0</v>
      </c>
      <c r="R26" s="339">
        <f t="shared" si="7"/>
        <v>0</v>
      </c>
      <c r="S26" s="339">
        <f t="shared" si="8"/>
        <v>0</v>
      </c>
      <c r="T26" s="340">
        <f t="shared" si="9"/>
        <v>0</v>
      </c>
    </row>
    <row r="27" spans="1:20" s="289" customFormat="1" ht="40.5" x14ac:dyDescent="0.25">
      <c r="A27" s="290" t="s">
        <v>166</v>
      </c>
      <c r="B27" s="290"/>
      <c r="C27" s="445" t="s">
        <v>165</v>
      </c>
      <c r="D27" s="297">
        <v>250</v>
      </c>
      <c r="E27" s="298" t="e">
        <f>#REF!</f>
        <v>#REF!</v>
      </c>
      <c r="F27" s="381"/>
      <c r="G27" s="298"/>
      <c r="H27" s="382" t="e">
        <f>F27*#REF!/1000</f>
        <v>#REF!</v>
      </c>
      <c r="I27" s="298"/>
      <c r="J27" s="302">
        <v>250</v>
      </c>
      <c r="K27" s="297">
        <v>4.5999999999999996</v>
      </c>
      <c r="L27" s="298">
        <v>13.4</v>
      </c>
      <c r="M27" s="298">
        <v>45.6</v>
      </c>
      <c r="N27" s="298">
        <v>112</v>
      </c>
      <c r="O27" s="299">
        <v>16.8</v>
      </c>
      <c r="P27" s="337">
        <f t="shared" si="5"/>
        <v>7.3599999999999994</v>
      </c>
      <c r="Q27" s="338">
        <f t="shared" si="6"/>
        <v>21.44</v>
      </c>
      <c r="R27" s="339">
        <f t="shared" si="7"/>
        <v>72.960000000000008</v>
      </c>
      <c r="S27" s="339">
        <v>198</v>
      </c>
      <c r="T27" s="340">
        <f t="shared" si="9"/>
        <v>26.880000000000003</v>
      </c>
    </row>
    <row r="28" spans="1:20" s="289" customFormat="1" ht="20.25" hidden="1" x14ac:dyDescent="0.25">
      <c r="A28" s="290"/>
      <c r="B28" s="290"/>
      <c r="C28" s="444" t="s">
        <v>73</v>
      </c>
      <c r="D28" s="395"/>
      <c r="E28" s="396"/>
      <c r="F28" s="298">
        <v>8</v>
      </c>
      <c r="G28" s="298">
        <v>8</v>
      </c>
      <c r="H28" s="382" t="e">
        <f>F28*#REF!/1000</f>
        <v>#REF!</v>
      </c>
      <c r="I28" s="298"/>
      <c r="J28" s="302"/>
      <c r="K28" s="297"/>
      <c r="L28" s="298"/>
      <c r="M28" s="298"/>
      <c r="N28" s="298"/>
      <c r="O28" s="299"/>
      <c r="P28" s="337">
        <f t="shared" si="5"/>
        <v>0</v>
      </c>
      <c r="Q28" s="338">
        <f t="shared" si="6"/>
        <v>0</v>
      </c>
      <c r="R28" s="339">
        <f t="shared" si="7"/>
        <v>0</v>
      </c>
      <c r="S28" s="339">
        <f t="shared" si="8"/>
        <v>0</v>
      </c>
      <c r="T28" s="340">
        <f t="shared" si="9"/>
        <v>0</v>
      </c>
    </row>
    <row r="29" spans="1:20" s="289" customFormat="1" ht="20.25" hidden="1" x14ac:dyDescent="0.25">
      <c r="A29" s="290" t="s">
        <v>167</v>
      </c>
      <c r="B29" s="290"/>
      <c r="C29" s="449" t="s">
        <v>8</v>
      </c>
      <c r="D29" s="397"/>
      <c r="E29" s="298"/>
      <c r="F29" s="398">
        <v>75</v>
      </c>
      <c r="G29" s="398">
        <v>60</v>
      </c>
      <c r="H29" s="382" t="e">
        <f>F29*#REF!/1000</f>
        <v>#REF!</v>
      </c>
      <c r="I29" s="298"/>
      <c r="J29" s="302"/>
      <c r="K29" s="297"/>
      <c r="L29" s="298"/>
      <c r="M29" s="298"/>
      <c r="N29" s="298"/>
      <c r="O29" s="299"/>
      <c r="P29" s="337">
        <f t="shared" si="5"/>
        <v>0</v>
      </c>
      <c r="Q29" s="338">
        <f t="shared" si="6"/>
        <v>0</v>
      </c>
      <c r="R29" s="339">
        <f t="shared" si="7"/>
        <v>0</v>
      </c>
      <c r="S29" s="339">
        <f t="shared" si="8"/>
        <v>0</v>
      </c>
      <c r="T29" s="340">
        <f t="shared" si="9"/>
        <v>0</v>
      </c>
    </row>
    <row r="30" spans="1:20" s="289" customFormat="1" ht="20.25" hidden="1" x14ac:dyDescent="0.25">
      <c r="A30" s="290"/>
      <c r="B30" s="290"/>
      <c r="C30" s="444" t="s">
        <v>46</v>
      </c>
      <c r="D30" s="297"/>
      <c r="E30" s="298"/>
      <c r="F30" s="298">
        <v>10</v>
      </c>
      <c r="G30" s="298">
        <v>8</v>
      </c>
      <c r="H30" s="382" t="e">
        <f>F30*#REF!/1000</f>
        <v>#REF!</v>
      </c>
      <c r="I30" s="298" t="e">
        <f>D27*E27/1000</f>
        <v>#REF!</v>
      </c>
      <c r="J30" s="302"/>
      <c r="K30" s="297"/>
      <c r="L30" s="298"/>
      <c r="M30" s="298"/>
      <c r="N30" s="298"/>
      <c r="O30" s="299"/>
      <c r="P30" s="337">
        <f t="shared" si="5"/>
        <v>0</v>
      </c>
      <c r="Q30" s="338">
        <f t="shared" si="6"/>
        <v>0</v>
      </c>
      <c r="R30" s="339">
        <f t="shared" si="7"/>
        <v>0</v>
      </c>
      <c r="S30" s="339">
        <f t="shared" si="8"/>
        <v>0</v>
      </c>
      <c r="T30" s="340">
        <f t="shared" si="9"/>
        <v>0</v>
      </c>
    </row>
    <row r="31" spans="1:20" s="289" customFormat="1" ht="20.25" hidden="1" x14ac:dyDescent="0.25">
      <c r="A31" s="290"/>
      <c r="B31" s="290"/>
      <c r="C31" s="444" t="s">
        <v>10</v>
      </c>
      <c r="D31" s="297"/>
      <c r="E31" s="298"/>
      <c r="F31" s="298">
        <v>9.6</v>
      </c>
      <c r="G31" s="298">
        <v>8</v>
      </c>
      <c r="H31" s="382" t="e">
        <f>F31*#REF!/1000</f>
        <v>#REF!</v>
      </c>
      <c r="I31" s="298" t="s">
        <v>41</v>
      </c>
      <c r="J31" s="302"/>
      <c r="K31" s="297"/>
      <c r="L31" s="298"/>
      <c r="M31" s="298"/>
      <c r="N31" s="298"/>
      <c r="O31" s="299"/>
      <c r="P31" s="337">
        <f t="shared" si="5"/>
        <v>0</v>
      </c>
      <c r="Q31" s="338">
        <f t="shared" si="6"/>
        <v>0</v>
      </c>
      <c r="R31" s="339">
        <f t="shared" si="7"/>
        <v>0</v>
      </c>
      <c r="S31" s="339">
        <f t="shared" si="8"/>
        <v>0</v>
      </c>
      <c r="T31" s="340">
        <f t="shared" si="9"/>
        <v>0</v>
      </c>
    </row>
    <row r="32" spans="1:20" s="289" customFormat="1" ht="20.25" hidden="1" x14ac:dyDescent="0.25">
      <c r="A32" s="290"/>
      <c r="B32" s="290"/>
      <c r="C32" s="444" t="s">
        <v>199</v>
      </c>
      <c r="D32" s="297"/>
      <c r="E32" s="298"/>
      <c r="F32" s="298">
        <v>2</v>
      </c>
      <c r="G32" s="298">
        <v>2</v>
      </c>
      <c r="H32" s="382" t="e">
        <f>F32*#REF!/1000</f>
        <v>#REF!</v>
      </c>
      <c r="I32" s="298"/>
      <c r="J32" s="302"/>
      <c r="K32" s="342"/>
      <c r="L32" s="343"/>
      <c r="M32" s="343"/>
      <c r="N32" s="343"/>
      <c r="O32" s="344"/>
      <c r="P32" s="337">
        <f t="shared" si="5"/>
        <v>0</v>
      </c>
      <c r="Q32" s="338">
        <f t="shared" si="6"/>
        <v>0</v>
      </c>
      <c r="R32" s="339">
        <f t="shared" si="7"/>
        <v>0</v>
      </c>
      <c r="S32" s="339">
        <f t="shared" si="8"/>
        <v>0</v>
      </c>
      <c r="T32" s="340">
        <f t="shared" si="9"/>
        <v>0</v>
      </c>
    </row>
    <row r="33" spans="1:20" s="289" customFormat="1" ht="20.25" hidden="1" x14ac:dyDescent="0.25">
      <c r="A33" s="290"/>
      <c r="B33" s="290"/>
      <c r="C33" s="444" t="s">
        <v>38</v>
      </c>
      <c r="D33" s="297"/>
      <c r="E33" s="298"/>
      <c r="F33" s="298">
        <v>19</v>
      </c>
      <c r="G33" s="298">
        <v>15</v>
      </c>
      <c r="H33" s="382" t="e">
        <f>F33*#REF!/1000</f>
        <v>#REF!</v>
      </c>
      <c r="I33" s="298"/>
      <c r="J33" s="302"/>
      <c r="K33" s="342"/>
      <c r="L33" s="343"/>
      <c r="M33" s="343"/>
      <c r="N33" s="343"/>
      <c r="O33" s="344"/>
      <c r="P33" s="337">
        <f t="shared" si="5"/>
        <v>0</v>
      </c>
      <c r="Q33" s="338">
        <f t="shared" si="6"/>
        <v>0</v>
      </c>
      <c r="R33" s="339">
        <f t="shared" si="7"/>
        <v>0</v>
      </c>
      <c r="S33" s="339">
        <f t="shared" si="8"/>
        <v>0</v>
      </c>
      <c r="T33" s="340">
        <f t="shared" si="9"/>
        <v>0</v>
      </c>
    </row>
    <row r="34" spans="1:20" s="289" customFormat="1" ht="20.25" hidden="1" x14ac:dyDescent="0.25">
      <c r="A34" s="290"/>
      <c r="B34" s="290"/>
      <c r="C34" s="444" t="s">
        <v>154</v>
      </c>
      <c r="D34" s="297"/>
      <c r="E34" s="298"/>
      <c r="F34" s="298">
        <v>150</v>
      </c>
      <c r="G34" s="298">
        <v>150</v>
      </c>
      <c r="H34" s="382" t="e">
        <f>F34*#REF!/1000</f>
        <v>#REF!</v>
      </c>
      <c r="I34" s="298"/>
      <c r="J34" s="302"/>
      <c r="K34" s="342"/>
      <c r="L34" s="343"/>
      <c r="M34" s="343"/>
      <c r="N34" s="343"/>
      <c r="O34" s="344"/>
      <c r="P34" s="337">
        <f t="shared" si="5"/>
        <v>0</v>
      </c>
      <c r="Q34" s="338">
        <f t="shared" si="6"/>
        <v>0</v>
      </c>
      <c r="R34" s="339">
        <f t="shared" si="7"/>
        <v>0</v>
      </c>
      <c r="S34" s="339">
        <f t="shared" si="8"/>
        <v>0</v>
      </c>
      <c r="T34" s="340">
        <f t="shared" si="9"/>
        <v>0</v>
      </c>
    </row>
    <row r="35" spans="1:20" s="289" customFormat="1" ht="20.25" x14ac:dyDescent="0.25">
      <c r="A35" s="292" t="s">
        <v>202</v>
      </c>
      <c r="B35" s="292"/>
      <c r="C35" s="445" t="s">
        <v>223</v>
      </c>
      <c r="D35" s="399" t="s">
        <v>263</v>
      </c>
      <c r="E35" s="294" t="e">
        <f>#REF!</f>
        <v>#REF!</v>
      </c>
      <c r="F35" s="400"/>
      <c r="G35" s="294"/>
      <c r="H35" s="401" t="e">
        <f>F35*#REF!/1000</f>
        <v>#REF!</v>
      </c>
      <c r="I35" s="294"/>
      <c r="J35" s="380" t="s">
        <v>263</v>
      </c>
      <c r="K35" s="293">
        <v>13.6</v>
      </c>
      <c r="L35" s="294">
        <v>13.6</v>
      </c>
      <c r="M35" s="294">
        <v>3.9</v>
      </c>
      <c r="N35" s="294">
        <v>195</v>
      </c>
      <c r="O35" s="295">
        <v>8.4</v>
      </c>
      <c r="P35" s="293">
        <v>13.6</v>
      </c>
      <c r="Q35" s="294">
        <v>13.6</v>
      </c>
      <c r="R35" s="294">
        <v>3.9</v>
      </c>
      <c r="S35" s="294">
        <v>195</v>
      </c>
      <c r="T35" s="295">
        <v>8.4</v>
      </c>
    </row>
    <row r="36" spans="1:20" s="289" customFormat="1" ht="20.25" hidden="1" x14ac:dyDescent="0.25">
      <c r="A36" s="292" t="s">
        <v>84</v>
      </c>
      <c r="B36" s="292"/>
      <c r="C36" s="444" t="s">
        <v>203</v>
      </c>
      <c r="D36" s="395"/>
      <c r="E36" s="396"/>
      <c r="F36" s="381">
        <v>89</v>
      </c>
      <c r="G36" s="298">
        <v>74</v>
      </c>
      <c r="H36" s="382" t="e">
        <f>F36*#REF!/1000</f>
        <v>#REF!</v>
      </c>
      <c r="I36" s="298"/>
      <c r="J36" s="302"/>
      <c r="K36" s="345"/>
      <c r="L36" s="346"/>
      <c r="M36" s="346"/>
      <c r="N36" s="346"/>
      <c r="O36" s="299"/>
      <c r="P36" s="337">
        <f t="shared" si="5"/>
        <v>0</v>
      </c>
      <c r="Q36" s="338">
        <f t="shared" si="6"/>
        <v>0</v>
      </c>
      <c r="R36" s="339">
        <f t="shared" si="7"/>
        <v>0</v>
      </c>
      <c r="S36" s="339">
        <f t="shared" si="8"/>
        <v>0</v>
      </c>
      <c r="T36" s="340">
        <f t="shared" si="9"/>
        <v>0</v>
      </c>
    </row>
    <row r="37" spans="1:20" s="289" customFormat="1" ht="20.25" hidden="1" x14ac:dyDescent="0.25">
      <c r="A37" s="290" t="s">
        <v>204</v>
      </c>
      <c r="B37" s="290"/>
      <c r="C37" s="444" t="s">
        <v>153</v>
      </c>
      <c r="D37" s="297">
        <v>25</v>
      </c>
      <c r="E37" s="298"/>
      <c r="F37" s="381"/>
      <c r="G37" s="298"/>
      <c r="H37" s="382" t="e">
        <f>F37*#REF!/1000</f>
        <v>#REF!</v>
      </c>
      <c r="I37" s="298"/>
      <c r="J37" s="302"/>
      <c r="K37" s="342"/>
      <c r="L37" s="343"/>
      <c r="M37" s="343"/>
      <c r="N37" s="343"/>
      <c r="O37" s="299"/>
      <c r="P37" s="337">
        <f t="shared" si="5"/>
        <v>0</v>
      </c>
      <c r="Q37" s="338">
        <f t="shared" si="6"/>
        <v>0</v>
      </c>
      <c r="R37" s="339">
        <f t="shared" si="7"/>
        <v>0</v>
      </c>
      <c r="S37" s="339">
        <f t="shared" si="8"/>
        <v>0</v>
      </c>
      <c r="T37" s="340">
        <f t="shared" si="9"/>
        <v>0</v>
      </c>
    </row>
    <row r="38" spans="1:20" s="289" customFormat="1" ht="20.25" hidden="1" x14ac:dyDescent="0.25">
      <c r="A38" s="290"/>
      <c r="B38" s="290"/>
      <c r="C38" s="444" t="s">
        <v>209</v>
      </c>
      <c r="D38" s="297"/>
      <c r="E38" s="298"/>
      <c r="F38" s="381">
        <v>25</v>
      </c>
      <c r="G38" s="298">
        <v>25</v>
      </c>
      <c r="H38" s="382" t="e">
        <f>F38*#REF!/1000</f>
        <v>#REF!</v>
      </c>
      <c r="I38" s="298"/>
      <c r="J38" s="302"/>
      <c r="K38" s="297"/>
      <c r="L38" s="298"/>
      <c r="M38" s="298"/>
      <c r="N38" s="298"/>
      <c r="O38" s="299"/>
      <c r="P38" s="337">
        <f t="shared" si="5"/>
        <v>0</v>
      </c>
      <c r="Q38" s="338">
        <f t="shared" si="6"/>
        <v>0</v>
      </c>
      <c r="R38" s="339">
        <f t="shared" si="7"/>
        <v>0</v>
      </c>
      <c r="S38" s="339">
        <f t="shared" si="8"/>
        <v>0</v>
      </c>
      <c r="T38" s="340">
        <f t="shared" si="9"/>
        <v>0</v>
      </c>
    </row>
    <row r="39" spans="1:20" s="289" customFormat="1" ht="20.25" hidden="1" x14ac:dyDescent="0.25">
      <c r="A39" s="290"/>
      <c r="B39" s="290"/>
      <c r="C39" s="444" t="s">
        <v>199</v>
      </c>
      <c r="D39" s="297"/>
      <c r="E39" s="298"/>
      <c r="F39" s="381">
        <v>1.25</v>
      </c>
      <c r="G39" s="298">
        <v>1.25</v>
      </c>
      <c r="H39" s="382" t="e">
        <f>F39*#REF!/1000</f>
        <v>#REF!</v>
      </c>
      <c r="I39" s="298"/>
      <c r="J39" s="302"/>
      <c r="K39" s="297"/>
      <c r="L39" s="298"/>
      <c r="M39" s="298"/>
      <c r="N39" s="298"/>
      <c r="O39" s="299"/>
      <c r="P39" s="337">
        <f t="shared" si="5"/>
        <v>0</v>
      </c>
      <c r="Q39" s="338">
        <f t="shared" si="6"/>
        <v>0</v>
      </c>
      <c r="R39" s="339">
        <f t="shared" si="7"/>
        <v>0</v>
      </c>
      <c r="S39" s="339">
        <f t="shared" si="8"/>
        <v>0</v>
      </c>
      <c r="T39" s="340">
        <f t="shared" si="9"/>
        <v>0</v>
      </c>
    </row>
    <row r="40" spans="1:20" s="289" customFormat="1" ht="20.25" hidden="1" x14ac:dyDescent="0.25">
      <c r="A40" s="290"/>
      <c r="B40" s="290"/>
      <c r="C40" s="444" t="s">
        <v>71</v>
      </c>
      <c r="D40" s="297"/>
      <c r="E40" s="298"/>
      <c r="F40" s="381">
        <v>1.25</v>
      </c>
      <c r="G40" s="298">
        <v>1.25</v>
      </c>
      <c r="H40" s="382" t="e">
        <f>F40*#REF!/1000</f>
        <v>#REF!</v>
      </c>
      <c r="I40" s="298"/>
      <c r="J40" s="302"/>
      <c r="K40" s="297"/>
      <c r="L40" s="298"/>
      <c r="M40" s="298"/>
      <c r="N40" s="298"/>
      <c r="O40" s="299"/>
      <c r="P40" s="337">
        <f t="shared" si="5"/>
        <v>0</v>
      </c>
      <c r="Q40" s="338">
        <f t="shared" si="6"/>
        <v>0</v>
      </c>
      <c r="R40" s="339">
        <f t="shared" si="7"/>
        <v>0</v>
      </c>
      <c r="S40" s="339">
        <f t="shared" si="8"/>
        <v>0</v>
      </c>
      <c r="T40" s="340">
        <f t="shared" si="9"/>
        <v>0</v>
      </c>
    </row>
    <row r="41" spans="1:20" s="289" customFormat="1" ht="20.25" hidden="1" x14ac:dyDescent="0.25">
      <c r="A41" s="290"/>
      <c r="B41" s="290"/>
      <c r="C41" s="444" t="s">
        <v>17</v>
      </c>
      <c r="D41" s="297"/>
      <c r="E41" s="298"/>
      <c r="F41" s="381">
        <v>6.25</v>
      </c>
      <c r="G41" s="298">
        <v>6.25</v>
      </c>
      <c r="H41" s="382"/>
      <c r="I41" s="298"/>
      <c r="J41" s="302"/>
      <c r="K41" s="297"/>
      <c r="L41" s="298"/>
      <c r="M41" s="298"/>
      <c r="N41" s="298"/>
      <c r="O41" s="299"/>
      <c r="P41" s="337">
        <f t="shared" si="5"/>
        <v>0</v>
      </c>
      <c r="Q41" s="338">
        <f t="shared" si="6"/>
        <v>0</v>
      </c>
      <c r="R41" s="339">
        <f t="shared" si="7"/>
        <v>0</v>
      </c>
      <c r="S41" s="339">
        <f t="shared" si="8"/>
        <v>0</v>
      </c>
      <c r="T41" s="340">
        <f t="shared" si="9"/>
        <v>0</v>
      </c>
    </row>
    <row r="42" spans="1:20" s="289" customFormat="1" ht="20.25" x14ac:dyDescent="0.25">
      <c r="A42" s="292" t="s">
        <v>130</v>
      </c>
      <c r="B42" s="292"/>
      <c r="C42" s="450" t="s">
        <v>39</v>
      </c>
      <c r="D42" s="399">
        <v>150</v>
      </c>
      <c r="E42" s="294" t="e">
        <f>#REF!</f>
        <v>#REF!</v>
      </c>
      <c r="F42" s="400"/>
      <c r="G42" s="294"/>
      <c r="H42" s="401" t="e">
        <f>F42*#REF!/1000</f>
        <v>#REF!</v>
      </c>
      <c r="I42" s="294"/>
      <c r="J42" s="380">
        <v>180</v>
      </c>
      <c r="K42" s="347">
        <v>3.6</v>
      </c>
      <c r="L42" s="348">
        <v>3.75</v>
      </c>
      <c r="M42" s="348">
        <v>31</v>
      </c>
      <c r="N42" s="348">
        <v>163.5</v>
      </c>
      <c r="O42" s="349">
        <v>0</v>
      </c>
      <c r="P42" s="350">
        <f>K42*1.2</f>
        <v>4.32</v>
      </c>
      <c r="Q42" s="351">
        <f t="shared" ref="Q42" si="10">L42*1.2</f>
        <v>4.5</v>
      </c>
      <c r="R42" s="352">
        <f t="shared" ref="R42" si="11">M42*1.2</f>
        <v>37.199999999999996</v>
      </c>
      <c r="S42" s="352">
        <f t="shared" ref="S42" si="12">N42*1.2</f>
        <v>196.2</v>
      </c>
      <c r="T42" s="353">
        <f t="shared" ref="T42" si="13">O42*1.2</f>
        <v>0</v>
      </c>
    </row>
    <row r="43" spans="1:20" s="289" customFormat="1" ht="20.25" hidden="1" x14ac:dyDescent="0.25">
      <c r="A43" s="292" t="s">
        <v>250</v>
      </c>
      <c r="B43" s="292"/>
      <c r="C43" s="444" t="s">
        <v>59</v>
      </c>
      <c r="D43" s="384"/>
      <c r="E43" s="298"/>
      <c r="F43" s="381">
        <v>187.5</v>
      </c>
      <c r="G43" s="298">
        <v>150</v>
      </c>
      <c r="H43" s="382"/>
      <c r="I43" s="298"/>
      <c r="J43" s="302"/>
      <c r="K43" s="297"/>
      <c r="L43" s="298"/>
      <c r="M43" s="298"/>
      <c r="N43" s="298"/>
      <c r="O43" s="299"/>
      <c r="P43" s="300"/>
      <c r="Q43" s="301"/>
      <c r="R43" s="298"/>
      <c r="S43" s="298"/>
      <c r="T43" s="302"/>
    </row>
    <row r="44" spans="1:20" s="289" customFormat="1" ht="20.25" hidden="1" x14ac:dyDescent="0.25">
      <c r="A44" s="292"/>
      <c r="B44" s="292"/>
      <c r="C44" s="444" t="s">
        <v>199</v>
      </c>
      <c r="D44" s="384"/>
      <c r="E44" s="298"/>
      <c r="F44" s="381">
        <v>7.5</v>
      </c>
      <c r="G44" s="298">
        <v>7.5</v>
      </c>
      <c r="H44" s="382"/>
      <c r="I44" s="298"/>
      <c r="J44" s="302"/>
      <c r="K44" s="297"/>
      <c r="L44" s="298"/>
      <c r="M44" s="298"/>
      <c r="N44" s="298"/>
      <c r="O44" s="299"/>
      <c r="P44" s="300"/>
      <c r="Q44" s="301"/>
      <c r="R44" s="298"/>
      <c r="S44" s="298"/>
      <c r="T44" s="302"/>
    </row>
    <row r="45" spans="1:20" s="289" customFormat="1" ht="20.25" hidden="1" x14ac:dyDescent="0.25">
      <c r="A45" s="292"/>
      <c r="B45" s="292"/>
      <c r="C45" s="444" t="s">
        <v>17</v>
      </c>
      <c r="D45" s="384"/>
      <c r="E45" s="298"/>
      <c r="F45" s="381">
        <v>7.5</v>
      </c>
      <c r="G45" s="298">
        <v>7.5</v>
      </c>
      <c r="H45" s="382"/>
      <c r="I45" s="298"/>
      <c r="J45" s="302"/>
      <c r="K45" s="297"/>
      <c r="L45" s="298"/>
      <c r="M45" s="298"/>
      <c r="N45" s="298"/>
      <c r="O45" s="299"/>
      <c r="P45" s="300"/>
      <c r="Q45" s="301"/>
      <c r="R45" s="298"/>
      <c r="S45" s="298"/>
      <c r="T45" s="302"/>
    </row>
    <row r="46" spans="1:20" s="289" customFormat="1" ht="20.25" hidden="1" x14ac:dyDescent="0.25">
      <c r="A46" s="292"/>
      <c r="B46" s="292"/>
      <c r="C46" s="444" t="s">
        <v>46</v>
      </c>
      <c r="D46" s="384"/>
      <c r="E46" s="298"/>
      <c r="F46" s="381">
        <v>19.5</v>
      </c>
      <c r="G46" s="298">
        <v>15</v>
      </c>
      <c r="H46" s="382"/>
      <c r="I46" s="298"/>
      <c r="J46" s="302"/>
      <c r="K46" s="297"/>
      <c r="L46" s="298"/>
      <c r="M46" s="298"/>
      <c r="N46" s="298"/>
      <c r="O46" s="299"/>
      <c r="P46" s="300"/>
      <c r="Q46" s="301"/>
      <c r="R46" s="298"/>
      <c r="S46" s="298"/>
      <c r="T46" s="302"/>
    </row>
    <row r="47" spans="1:20" s="289" customFormat="1" ht="20.25" hidden="1" x14ac:dyDescent="0.25">
      <c r="A47" s="292"/>
      <c r="B47" s="292"/>
      <c r="C47" s="444" t="s">
        <v>57</v>
      </c>
      <c r="D47" s="384"/>
      <c r="E47" s="298"/>
      <c r="F47" s="381">
        <v>14.4</v>
      </c>
      <c r="G47" s="298">
        <v>12</v>
      </c>
      <c r="H47" s="382"/>
      <c r="I47" s="298"/>
      <c r="J47" s="302"/>
      <c r="K47" s="297"/>
      <c r="L47" s="298"/>
      <c r="M47" s="298"/>
      <c r="N47" s="298"/>
      <c r="O47" s="299"/>
      <c r="P47" s="300"/>
      <c r="Q47" s="301"/>
      <c r="R47" s="298"/>
      <c r="S47" s="298"/>
      <c r="T47" s="302"/>
    </row>
    <row r="48" spans="1:20" s="289" customFormat="1" ht="20.25" hidden="1" x14ac:dyDescent="0.25">
      <c r="A48" s="292"/>
      <c r="B48" s="292"/>
      <c r="C48" s="444" t="s">
        <v>1</v>
      </c>
      <c r="D48" s="384"/>
      <c r="E48" s="298"/>
      <c r="F48" s="381">
        <v>45</v>
      </c>
      <c r="G48" s="298">
        <v>45</v>
      </c>
      <c r="H48" s="382"/>
      <c r="I48" s="298"/>
      <c r="J48" s="302"/>
      <c r="K48" s="297"/>
      <c r="L48" s="298"/>
      <c r="M48" s="298"/>
      <c r="N48" s="298"/>
      <c r="O48" s="299"/>
      <c r="P48" s="300"/>
      <c r="Q48" s="301"/>
      <c r="R48" s="298"/>
      <c r="S48" s="298"/>
      <c r="T48" s="302"/>
    </row>
    <row r="49" spans="1:20" s="289" customFormat="1" ht="20.25" hidden="1" x14ac:dyDescent="0.25">
      <c r="A49" s="292"/>
      <c r="B49" s="292"/>
      <c r="C49" s="444" t="s">
        <v>71</v>
      </c>
      <c r="D49" s="384"/>
      <c r="E49" s="298"/>
      <c r="F49" s="381">
        <v>3</v>
      </c>
      <c r="G49" s="298">
        <v>3</v>
      </c>
      <c r="H49" s="382"/>
      <c r="I49" s="298"/>
      <c r="J49" s="302"/>
      <c r="K49" s="297"/>
      <c r="L49" s="298"/>
      <c r="M49" s="298"/>
      <c r="N49" s="298"/>
      <c r="O49" s="299"/>
      <c r="P49" s="300"/>
      <c r="Q49" s="301"/>
      <c r="R49" s="298"/>
      <c r="S49" s="298"/>
      <c r="T49" s="302"/>
    </row>
    <row r="50" spans="1:20" s="289" customFormat="1" ht="20.25" hidden="1" x14ac:dyDescent="0.25">
      <c r="A50" s="292"/>
      <c r="B50" s="292"/>
      <c r="C50" s="444" t="s">
        <v>248</v>
      </c>
      <c r="D50" s="384"/>
      <c r="E50" s="298"/>
      <c r="F50" s="381">
        <v>3</v>
      </c>
      <c r="G50" s="298">
        <v>3</v>
      </c>
      <c r="H50" s="382"/>
      <c r="I50" s="298"/>
      <c r="J50" s="302"/>
      <c r="K50" s="297"/>
      <c r="L50" s="298"/>
      <c r="M50" s="298"/>
      <c r="N50" s="298"/>
      <c r="O50" s="299"/>
      <c r="P50" s="300"/>
      <c r="Q50" s="301"/>
      <c r="R50" s="298"/>
      <c r="S50" s="298"/>
      <c r="T50" s="302"/>
    </row>
    <row r="51" spans="1:20" s="289" customFormat="1" ht="20.25" x14ac:dyDescent="0.25">
      <c r="A51" s="290" t="s">
        <v>232</v>
      </c>
      <c r="B51" s="290"/>
      <c r="C51" s="443" t="s">
        <v>352</v>
      </c>
      <c r="D51" s="297">
        <v>200</v>
      </c>
      <c r="E51" s="298" t="e">
        <f>#REF!</f>
        <v>#REF!</v>
      </c>
      <c r="F51" s="381"/>
      <c r="G51" s="298"/>
      <c r="H51" s="382" t="e">
        <f>#REF!*#REF!/1000</f>
        <v>#REF!</v>
      </c>
      <c r="I51" s="298"/>
      <c r="J51" s="302">
        <v>200</v>
      </c>
      <c r="K51" s="297">
        <v>0.6</v>
      </c>
      <c r="L51" s="298">
        <v>0</v>
      </c>
      <c r="M51" s="294">
        <v>29.6</v>
      </c>
      <c r="N51" s="298">
        <v>83.68</v>
      </c>
      <c r="O51" s="299">
        <v>100</v>
      </c>
      <c r="P51" s="300">
        <f>K51</f>
        <v>0.6</v>
      </c>
      <c r="Q51" s="301">
        <f t="shared" ref="Q51:T51" si="14">L51</f>
        <v>0</v>
      </c>
      <c r="R51" s="298">
        <f t="shared" si="14"/>
        <v>29.6</v>
      </c>
      <c r="S51" s="298">
        <f t="shared" si="14"/>
        <v>83.68</v>
      </c>
      <c r="T51" s="302">
        <f t="shared" si="14"/>
        <v>100</v>
      </c>
    </row>
    <row r="52" spans="1:20" s="289" customFormat="1" ht="20.25" hidden="1" x14ac:dyDescent="0.25">
      <c r="A52" s="290"/>
      <c r="B52" s="290"/>
      <c r="C52" s="444" t="s">
        <v>233</v>
      </c>
      <c r="D52" s="297"/>
      <c r="E52" s="298"/>
      <c r="F52" s="381">
        <v>20</v>
      </c>
      <c r="G52" s="298">
        <v>20</v>
      </c>
      <c r="H52" s="382"/>
      <c r="I52" s="298"/>
      <c r="J52" s="302"/>
      <c r="K52" s="297"/>
      <c r="L52" s="298"/>
      <c r="M52" s="298"/>
      <c r="N52" s="298"/>
      <c r="O52" s="299"/>
      <c r="P52" s="300"/>
      <c r="Q52" s="301"/>
      <c r="R52" s="298"/>
      <c r="S52" s="298"/>
      <c r="T52" s="302"/>
    </row>
    <row r="53" spans="1:20" s="289" customFormat="1" ht="20.25" hidden="1" x14ac:dyDescent="0.25">
      <c r="A53" s="290"/>
      <c r="B53" s="290"/>
      <c r="C53" s="444" t="s">
        <v>2</v>
      </c>
      <c r="D53" s="297"/>
      <c r="E53" s="298"/>
      <c r="F53" s="381">
        <v>8</v>
      </c>
      <c r="G53" s="298">
        <v>8</v>
      </c>
      <c r="H53" s="382"/>
      <c r="I53" s="298"/>
      <c r="J53" s="302"/>
      <c r="K53" s="297"/>
      <c r="L53" s="298"/>
      <c r="M53" s="298"/>
      <c r="N53" s="298"/>
      <c r="O53" s="299"/>
      <c r="P53" s="300"/>
      <c r="Q53" s="301"/>
      <c r="R53" s="298"/>
      <c r="S53" s="298"/>
      <c r="T53" s="302"/>
    </row>
    <row r="54" spans="1:20" s="289" customFormat="1" ht="20.25" x14ac:dyDescent="0.25">
      <c r="A54" s="292" t="s">
        <v>135</v>
      </c>
      <c r="B54" s="292"/>
      <c r="C54" s="445" t="s">
        <v>15</v>
      </c>
      <c r="D54" s="384">
        <v>40</v>
      </c>
      <c r="E54" s="298"/>
      <c r="F54" s="381">
        <v>50</v>
      </c>
      <c r="G54" s="298">
        <v>50</v>
      </c>
      <c r="H54" s="382" t="e">
        <f>F54*#REF!/1000</f>
        <v>#REF!</v>
      </c>
      <c r="I54" s="298"/>
      <c r="J54" s="302">
        <v>60</v>
      </c>
      <c r="K54" s="297">
        <v>2.8</v>
      </c>
      <c r="L54" s="298">
        <v>0.51</v>
      </c>
      <c r="M54" s="298">
        <v>6.5</v>
      </c>
      <c r="N54" s="298">
        <v>90</v>
      </c>
      <c r="O54" s="299">
        <v>0</v>
      </c>
      <c r="P54" s="337">
        <f>K54*1.6</f>
        <v>4.4799999999999995</v>
      </c>
      <c r="Q54" s="338">
        <f t="shared" ref="Q54" si="15">L54*1.6</f>
        <v>0.81600000000000006</v>
      </c>
      <c r="R54" s="339">
        <f t="shared" ref="R54" si="16">M54*1.6</f>
        <v>10.4</v>
      </c>
      <c r="S54" s="339">
        <f t="shared" ref="S54" si="17">N54*1.6</f>
        <v>144</v>
      </c>
      <c r="T54" s="340">
        <f t="shared" ref="T54" si="18">O54*1.6</f>
        <v>0</v>
      </c>
    </row>
    <row r="55" spans="1:20" s="289" customFormat="1" ht="21" thickBot="1" x14ac:dyDescent="0.3">
      <c r="A55" s="317" t="s">
        <v>135</v>
      </c>
      <c r="B55" s="317"/>
      <c r="C55" s="446" t="s">
        <v>5</v>
      </c>
      <c r="D55" s="402">
        <v>20</v>
      </c>
      <c r="E55" s="363"/>
      <c r="F55" s="403">
        <v>50</v>
      </c>
      <c r="G55" s="363">
        <v>50</v>
      </c>
      <c r="H55" s="404" t="e">
        <f>F55*#REF!/1000</f>
        <v>#REF!</v>
      </c>
      <c r="I55" s="405"/>
      <c r="J55" s="368">
        <v>30</v>
      </c>
      <c r="K55" s="318">
        <v>4.0999999999999996</v>
      </c>
      <c r="L55" s="319">
        <v>0.7</v>
      </c>
      <c r="M55" s="319">
        <v>4.5999999999999996</v>
      </c>
      <c r="N55" s="319">
        <v>97.5</v>
      </c>
      <c r="O55" s="321">
        <v>0</v>
      </c>
      <c r="P55" s="354">
        <f>K55*1.6</f>
        <v>6.56</v>
      </c>
      <c r="Q55" s="355">
        <f t="shared" ref="Q55" si="19">L55*1.6</f>
        <v>1.1199999999999999</v>
      </c>
      <c r="R55" s="356">
        <f t="shared" ref="R55" si="20">M55*1.6</f>
        <v>7.3599999999999994</v>
      </c>
      <c r="S55" s="356">
        <f t="shared" ref="S55" si="21">N55*1.6</f>
        <v>156</v>
      </c>
      <c r="T55" s="357">
        <f t="shared" ref="T55" si="22">O55*1.6</f>
        <v>0</v>
      </c>
    </row>
    <row r="56" spans="1:20" s="289" customFormat="1" ht="21" thickBot="1" x14ac:dyDescent="0.3">
      <c r="A56" s="358"/>
      <c r="B56" s="358"/>
      <c r="C56" s="447" t="s">
        <v>107</v>
      </c>
      <c r="D56" s="406"/>
      <c r="E56" s="386"/>
      <c r="F56" s="387"/>
      <c r="G56" s="386"/>
      <c r="H56" s="407"/>
      <c r="I56" s="408"/>
      <c r="J56" s="388"/>
      <c r="K56" s="409">
        <f t="shared" ref="K56:T56" si="23">SUM(K24:K55)</f>
        <v>29.78</v>
      </c>
      <c r="L56" s="409">
        <f t="shared" si="23"/>
        <v>32.08</v>
      </c>
      <c r="M56" s="409">
        <f t="shared" si="23"/>
        <v>122.75999999999999</v>
      </c>
      <c r="N56" s="409">
        <f t="shared" si="23"/>
        <v>750.07999999999993</v>
      </c>
      <c r="O56" s="410">
        <f t="shared" si="23"/>
        <v>128.13999999999999</v>
      </c>
      <c r="P56" s="411">
        <f t="shared" si="23"/>
        <v>37.688000000000002</v>
      </c>
      <c r="Q56" s="412">
        <f t="shared" si="23"/>
        <v>41.667999999999999</v>
      </c>
      <c r="R56" s="413">
        <f t="shared" si="23"/>
        <v>163.916</v>
      </c>
      <c r="S56" s="413">
        <f t="shared" si="23"/>
        <v>986.31999999999994</v>
      </c>
      <c r="T56" s="411">
        <f t="shared" si="23"/>
        <v>139.98400000000001</v>
      </c>
    </row>
    <row r="57" spans="1:20" s="289" customFormat="1" ht="20.25" x14ac:dyDescent="0.25">
      <c r="A57" s="359"/>
      <c r="B57" s="360" t="s">
        <v>296</v>
      </c>
      <c r="C57" s="451"/>
      <c r="D57" s="330"/>
      <c r="E57" s="331"/>
      <c r="F57" s="414"/>
      <c r="G57" s="331"/>
      <c r="H57" s="331"/>
      <c r="I57" s="331"/>
      <c r="J57" s="391"/>
      <c r="K57" s="330"/>
      <c r="L57" s="331"/>
      <c r="M57" s="331"/>
      <c r="N57" s="415"/>
      <c r="O57" s="416"/>
      <c r="P57" s="417"/>
      <c r="Q57" s="418"/>
      <c r="R57" s="331"/>
      <c r="S57" s="415"/>
      <c r="T57" s="419"/>
    </row>
    <row r="58" spans="1:20" s="289" customFormat="1" ht="20.25" x14ac:dyDescent="0.25">
      <c r="A58" s="290" t="s">
        <v>298</v>
      </c>
      <c r="B58" s="290"/>
      <c r="C58" s="445" t="s">
        <v>305</v>
      </c>
      <c r="D58" s="297">
        <v>200</v>
      </c>
      <c r="E58" s="298">
        <v>200</v>
      </c>
      <c r="F58" s="298">
        <v>200</v>
      </c>
      <c r="G58" s="298">
        <v>200</v>
      </c>
      <c r="H58" s="298">
        <v>200</v>
      </c>
      <c r="I58" s="298">
        <v>200</v>
      </c>
      <c r="J58" s="302">
        <v>200</v>
      </c>
      <c r="K58" s="297">
        <v>5.6</v>
      </c>
      <c r="L58" s="294">
        <v>6.4</v>
      </c>
      <c r="M58" s="298">
        <v>8.1999999999999993</v>
      </c>
      <c r="N58" s="298">
        <v>117</v>
      </c>
      <c r="O58" s="299">
        <v>0.21</v>
      </c>
      <c r="P58" s="361">
        <f>K58</f>
        <v>5.6</v>
      </c>
      <c r="Q58" s="297">
        <f t="shared" ref="Q58" si="24">L58</f>
        <v>6.4</v>
      </c>
      <c r="R58" s="298">
        <f t="shared" ref="R58" si="25">M58</f>
        <v>8.1999999999999993</v>
      </c>
      <c r="S58" s="298">
        <f t="shared" ref="S58" si="26">N58</f>
        <v>117</v>
      </c>
      <c r="T58" s="302">
        <v>0.21</v>
      </c>
    </row>
    <row r="59" spans="1:20" s="289" customFormat="1" ht="21" thickBot="1" x14ac:dyDescent="0.3">
      <c r="A59" s="317" t="s">
        <v>267</v>
      </c>
      <c r="B59" s="317"/>
      <c r="C59" s="446" t="s">
        <v>358</v>
      </c>
      <c r="D59" s="420">
        <v>40</v>
      </c>
      <c r="E59" s="363"/>
      <c r="F59" s="403">
        <v>20</v>
      </c>
      <c r="G59" s="363"/>
      <c r="H59" s="404"/>
      <c r="I59" s="363"/>
      <c r="J59" s="368">
        <v>40</v>
      </c>
      <c r="K59" s="362">
        <v>1.5</v>
      </c>
      <c r="L59" s="363">
        <v>1.9</v>
      </c>
      <c r="M59" s="298">
        <v>34.799999999999997</v>
      </c>
      <c r="N59" s="364">
        <v>140</v>
      </c>
      <c r="O59" s="365"/>
      <c r="P59" s="366">
        <v>1.5</v>
      </c>
      <c r="Q59" s="367">
        <v>1.9</v>
      </c>
      <c r="R59" s="298">
        <v>34.799999999999997</v>
      </c>
      <c r="S59" s="364">
        <v>140</v>
      </c>
      <c r="T59" s="368"/>
    </row>
    <row r="60" spans="1:20" s="289" customFormat="1" ht="35.25" customHeight="1" thickBot="1" x14ac:dyDescent="0.3">
      <c r="A60" s="327"/>
      <c r="B60" s="327"/>
      <c r="C60" s="447" t="s">
        <v>107</v>
      </c>
      <c r="D60" s="385"/>
      <c r="E60" s="386"/>
      <c r="F60" s="387"/>
      <c r="G60" s="386"/>
      <c r="H60" s="407"/>
      <c r="I60" s="421"/>
      <c r="J60" s="422"/>
      <c r="K60" s="389">
        <f>SUM(K58:K59)</f>
        <v>7.1</v>
      </c>
      <c r="L60" s="389">
        <f t="shared" ref="L60:T60" si="27">SUM(L58:L59)</f>
        <v>8.3000000000000007</v>
      </c>
      <c r="M60" s="389">
        <f t="shared" si="27"/>
        <v>43</v>
      </c>
      <c r="N60" s="389">
        <f t="shared" si="27"/>
        <v>257</v>
      </c>
      <c r="O60" s="423">
        <f t="shared" si="27"/>
        <v>0.21</v>
      </c>
      <c r="P60" s="424">
        <f t="shared" si="27"/>
        <v>7.1</v>
      </c>
      <c r="Q60" s="425">
        <f t="shared" si="27"/>
        <v>8.3000000000000007</v>
      </c>
      <c r="R60" s="389">
        <f t="shared" si="27"/>
        <v>43</v>
      </c>
      <c r="S60" s="389">
        <f t="shared" si="27"/>
        <v>257</v>
      </c>
      <c r="T60" s="424">
        <f t="shared" si="27"/>
        <v>0.21</v>
      </c>
    </row>
    <row r="61" spans="1:20" s="289" customFormat="1" ht="21" hidden="1" thickBot="1" x14ac:dyDescent="0.3">
      <c r="A61" s="303"/>
      <c r="B61" s="303"/>
      <c r="C61" s="452" t="s">
        <v>47</v>
      </c>
      <c r="D61" s="426">
        <v>3.75</v>
      </c>
      <c r="E61" s="427" t="e">
        <f>#REF!</f>
        <v>#REF!</v>
      </c>
      <c r="F61" s="428"/>
      <c r="G61" s="427"/>
      <c r="H61" s="429" t="e">
        <f>D61*E61/1000</f>
        <v>#REF!</v>
      </c>
      <c r="I61" s="427"/>
      <c r="J61" s="430"/>
      <c r="K61" s="431"/>
      <c r="L61" s="432"/>
      <c r="M61" s="432"/>
      <c r="N61" s="432"/>
      <c r="O61" s="433"/>
      <c r="P61" s="434"/>
      <c r="Q61" s="435"/>
      <c r="R61" s="432"/>
      <c r="S61" s="432"/>
      <c r="T61" s="390"/>
    </row>
    <row r="62" spans="1:20" s="289" customFormat="1" ht="37.5" customHeight="1" thickBot="1" x14ac:dyDescent="0.3">
      <c r="A62" s="327"/>
      <c r="B62" s="327"/>
      <c r="C62" s="453" t="s">
        <v>120</v>
      </c>
      <c r="D62" s="436"/>
      <c r="E62" s="437"/>
      <c r="F62" s="437"/>
      <c r="G62" s="437"/>
      <c r="H62" s="438"/>
      <c r="I62" s="437"/>
      <c r="J62" s="439"/>
      <c r="K62" s="440">
        <v>491.55</v>
      </c>
      <c r="L62" s="440">
        <v>458.65</v>
      </c>
      <c r="M62" s="440">
        <v>1823.45</v>
      </c>
      <c r="N62" s="440">
        <v>13931.9</v>
      </c>
      <c r="O62" s="440">
        <v>771.18</v>
      </c>
      <c r="P62" s="243">
        <v>621.61</v>
      </c>
      <c r="Q62" s="440">
        <v>559.58000000000004</v>
      </c>
      <c r="R62" s="440">
        <v>2134.2199999999998</v>
      </c>
      <c r="S62" s="440">
        <v>17609.18</v>
      </c>
      <c r="T62" s="441">
        <v>151.33000000000001</v>
      </c>
    </row>
    <row r="63" spans="1:20" s="289" customFormat="1" ht="15.75" x14ac:dyDescent="0.25">
      <c r="D63" s="369"/>
      <c r="F63" s="370"/>
      <c r="H63" s="371"/>
      <c r="I63" s="372"/>
      <c r="J63" s="372"/>
    </row>
  </sheetData>
  <pageMargins left="0.7" right="0.7" top="0.75" bottom="0.75" header="0.3" footer="0.3"/>
  <pageSetup paperSize="9" scale="60" fitToHeight="0" orientation="landscape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>
      <selection activeCell="L15" sqref="L15"/>
    </sheetView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250" t="s">
        <v>300</v>
      </c>
      <c r="D1" s="250"/>
      <c r="E1" s="250"/>
      <c r="F1" s="250"/>
      <c r="G1" s="250"/>
    </row>
    <row r="2" spans="2:7" x14ac:dyDescent="0.25">
      <c r="B2" s="8"/>
      <c r="C2" s="220" t="s">
        <v>122</v>
      </c>
      <c r="D2" s="220" t="s">
        <v>123</v>
      </c>
      <c r="E2" s="220" t="s">
        <v>124</v>
      </c>
      <c r="F2" s="220" t="s">
        <v>125</v>
      </c>
      <c r="G2" s="220" t="s">
        <v>126</v>
      </c>
    </row>
    <row r="3" spans="2:7" x14ac:dyDescent="0.25">
      <c r="B3" s="74" t="s">
        <v>65</v>
      </c>
      <c r="C3" s="103" t="e">
        <f>'Меню 18 ти дневное'!#REF!</f>
        <v>#REF!</v>
      </c>
      <c r="D3" s="103" t="e">
        <f>'Меню 18 ти дневное'!#REF!</f>
        <v>#REF!</v>
      </c>
      <c r="E3" s="103" t="e">
        <f>'Меню 18 ти дневное'!#REF!</f>
        <v>#REF!</v>
      </c>
      <c r="F3" s="103" t="e">
        <f>'Меню 18 ти дневное'!#REF!</f>
        <v>#REF!</v>
      </c>
      <c r="G3" s="103" t="e">
        <f>'Меню 18 ти дневное'!#REF!</f>
        <v>#REF!</v>
      </c>
    </row>
    <row r="4" spans="2:7" x14ac:dyDescent="0.25">
      <c r="B4" s="74" t="s">
        <v>66</v>
      </c>
      <c r="C4" s="218" t="e">
        <f>'Меню 18 ти дневное'!#REF!</f>
        <v>#REF!</v>
      </c>
      <c r="D4" s="218" t="e">
        <f>'Меню 18 ти дневное'!#REF!</f>
        <v>#REF!</v>
      </c>
      <c r="E4" s="218" t="e">
        <f>'Меню 18 ти дневное'!#REF!</f>
        <v>#REF!</v>
      </c>
      <c r="F4" s="218" t="e">
        <f>'Меню 18 ти дневное'!#REF!</f>
        <v>#REF!</v>
      </c>
      <c r="G4" s="218" t="e">
        <f>'Меню 18 ти дневное'!#REF!</f>
        <v>#REF!</v>
      </c>
    </row>
    <row r="5" spans="2:7" x14ac:dyDescent="0.25">
      <c r="B5" s="74" t="s">
        <v>67</v>
      </c>
      <c r="C5" s="218" t="e">
        <f>'Меню 18 ти дневное'!#REF!</f>
        <v>#REF!</v>
      </c>
      <c r="D5" s="218" t="e">
        <f>'Меню 18 ти дневное'!#REF!</f>
        <v>#REF!</v>
      </c>
      <c r="E5" s="218" t="e">
        <f>'Меню 18 ти дневное'!#REF!</f>
        <v>#REF!</v>
      </c>
      <c r="F5" s="218" t="e">
        <f>'Меню 18 ти дневное'!#REF!</f>
        <v>#REF!</v>
      </c>
      <c r="G5" s="218" t="e">
        <f>'Меню 18 ти дневное'!#REF!</f>
        <v>#REF!</v>
      </c>
    </row>
    <row r="6" spans="2:7" x14ac:dyDescent="0.25">
      <c r="B6" s="74" t="s">
        <v>111</v>
      </c>
      <c r="C6" s="218" t="e">
        <f>'Меню 18 ти дневное'!#REF!</f>
        <v>#REF!</v>
      </c>
      <c r="D6" s="218" t="e">
        <f>'Меню 18 ти дневное'!#REF!</f>
        <v>#REF!</v>
      </c>
      <c r="E6" s="218" t="e">
        <f>'Меню 18 ти дневное'!#REF!</f>
        <v>#REF!</v>
      </c>
      <c r="F6" s="218" t="e">
        <f>'Меню 18 ти дневное'!#REF!</f>
        <v>#REF!</v>
      </c>
      <c r="G6" s="218" t="e">
        <f>'Меню 18 ти дневное'!#REF!</f>
        <v>#REF!</v>
      </c>
    </row>
    <row r="7" spans="2:7" x14ac:dyDescent="0.25">
      <c r="B7" s="74" t="s">
        <v>68</v>
      </c>
      <c r="C7" s="218" t="e">
        <f>'Меню 18 ти дневное'!#REF!</f>
        <v>#REF!</v>
      </c>
      <c r="D7" s="218" t="e">
        <f>'Меню 18 ти дневное'!#REF!</f>
        <v>#REF!</v>
      </c>
      <c r="E7" s="218" t="e">
        <f>'Меню 18 ти дневное'!#REF!</f>
        <v>#REF!</v>
      </c>
      <c r="F7" s="218" t="e">
        <f>'Меню 18 ти дневное'!#REF!</f>
        <v>#REF!</v>
      </c>
      <c r="G7" s="218" t="e">
        <f>'Меню 18 ти дневное'!#REF!</f>
        <v>#REF!</v>
      </c>
    </row>
    <row r="8" spans="2:7" x14ac:dyDescent="0.25">
      <c r="B8" s="74" t="s">
        <v>69</v>
      </c>
      <c r="C8" s="218" t="e">
        <f>'Меню 18 ти дневное'!#REF!</f>
        <v>#REF!</v>
      </c>
      <c r="D8" s="218" t="e">
        <f>'Меню 18 ти дневное'!#REF!</f>
        <v>#REF!</v>
      </c>
      <c r="E8" s="218" t="e">
        <f>'Меню 18 ти дневное'!#REF!</f>
        <v>#REF!</v>
      </c>
      <c r="F8" s="218" t="e">
        <f>'Меню 18 ти дневное'!#REF!</f>
        <v>#REF!</v>
      </c>
      <c r="G8" s="218" t="e">
        <f>'Меню 18 ти дневное'!#REF!</f>
        <v>#REF!</v>
      </c>
    </row>
    <row r="9" spans="2:7" x14ac:dyDescent="0.25">
      <c r="B9" s="74" t="s">
        <v>70</v>
      </c>
      <c r="C9" s="218" t="e">
        <f>'Меню 18 ти дневное'!#REF!</f>
        <v>#REF!</v>
      </c>
      <c r="D9" s="218" t="e">
        <f>'Меню 18 ти дневное'!#REF!</f>
        <v>#REF!</v>
      </c>
      <c r="E9" s="218" t="e">
        <f>'Меню 18 ти дневное'!#REF!</f>
        <v>#REF!</v>
      </c>
      <c r="F9" s="218" t="e">
        <f>'Меню 18 ти дневное'!#REF!</f>
        <v>#REF!</v>
      </c>
      <c r="G9" s="218" t="e">
        <f>'Меню 18 ти дневное'!#REF!</f>
        <v>#REF!</v>
      </c>
    </row>
    <row r="10" spans="2:7" x14ac:dyDescent="0.25">
      <c r="B10" s="74" t="s">
        <v>75</v>
      </c>
      <c r="C10" s="218" t="e">
        <f>'Меню 18 ти дневное'!#REF!</f>
        <v>#REF!</v>
      </c>
      <c r="D10" s="218" t="e">
        <f>'Меню 18 ти дневное'!#REF!</f>
        <v>#REF!</v>
      </c>
      <c r="E10" s="218" t="e">
        <f>'Меню 18 ти дневное'!#REF!</f>
        <v>#REF!</v>
      </c>
      <c r="F10" s="218" t="e">
        <f>'Меню 18 ти дневное'!#REF!</f>
        <v>#REF!</v>
      </c>
      <c r="G10" s="218" t="e">
        <f>'Меню 18 ти дневное'!#REF!</f>
        <v>#REF!</v>
      </c>
    </row>
    <row r="11" spans="2:7" x14ac:dyDescent="0.25">
      <c r="B11" s="74" t="s">
        <v>76</v>
      </c>
      <c r="C11" s="218">
        <f>'Меню 18 ти дневное'!K62</f>
        <v>491.55</v>
      </c>
      <c r="D11" s="218">
        <f>'Меню 18 ти дневное'!L62</f>
        <v>458.65</v>
      </c>
      <c r="E11" s="218">
        <f>'Меню 18 ти дневное'!M62</f>
        <v>1823.45</v>
      </c>
      <c r="F11" s="218">
        <f>'Меню 18 ти дневное'!N62</f>
        <v>13931.9</v>
      </c>
      <c r="G11" s="218">
        <f>'Меню 18 ти дневное'!O62</f>
        <v>771.18</v>
      </c>
    </row>
    <row r="12" spans="2:7" x14ac:dyDescent="0.25">
      <c r="B12" s="74" t="s">
        <v>77</v>
      </c>
      <c r="C12" s="109" t="e">
        <f>'Меню 18 ти дневное'!#REF!</f>
        <v>#REF!</v>
      </c>
      <c r="D12" s="109" t="e">
        <f>'Меню 18 ти дневное'!#REF!</f>
        <v>#REF!</v>
      </c>
      <c r="E12" s="109" t="e">
        <f>'Меню 18 ти дневное'!#REF!</f>
        <v>#REF!</v>
      </c>
      <c r="F12" s="109" t="e">
        <f>'Меню 18 ти дневное'!#REF!</f>
        <v>#REF!</v>
      </c>
      <c r="G12" s="109" t="e">
        <f>'Меню 18 ти дневное'!#REF!</f>
        <v>#REF!</v>
      </c>
    </row>
    <row r="13" spans="2:7" x14ac:dyDescent="0.25">
      <c r="B13" s="104" t="s">
        <v>340</v>
      </c>
      <c r="C13" s="241" t="e">
        <f>'Меню 18 ти дневное'!#REF!</f>
        <v>#REF!</v>
      </c>
      <c r="D13" s="241" t="e">
        <f>'Меню 18 ти дневное'!#REF!</f>
        <v>#REF!</v>
      </c>
      <c r="E13" s="241" t="e">
        <f>'Меню 18 ти дневное'!#REF!</f>
        <v>#REF!</v>
      </c>
      <c r="F13" s="241" t="e">
        <f>'Меню 18 ти дневное'!#REF!</f>
        <v>#REF!</v>
      </c>
      <c r="G13" s="241" t="e">
        <f>'Меню 18 ти дневное'!#REF!</f>
        <v>#REF!</v>
      </c>
    </row>
    <row r="14" spans="2:7" x14ac:dyDescent="0.25">
      <c r="B14" s="104" t="s">
        <v>341</v>
      </c>
      <c r="C14" s="241" t="e">
        <f>'Меню 18 ти дневное'!#REF!</f>
        <v>#REF!</v>
      </c>
      <c r="D14" s="241" t="e">
        <f>'Меню 18 ти дневное'!#REF!</f>
        <v>#REF!</v>
      </c>
      <c r="E14" s="241" t="e">
        <f>'Меню 18 ти дневное'!#REF!</f>
        <v>#REF!</v>
      </c>
      <c r="F14" s="241" t="e">
        <f>'Меню 18 ти дневное'!#REF!</f>
        <v>#REF!</v>
      </c>
      <c r="G14" s="241" t="e">
        <f>'Меню 18 ти дневное'!#REF!</f>
        <v>#REF!</v>
      </c>
    </row>
    <row r="15" spans="2:7" x14ac:dyDescent="0.25">
      <c r="B15" s="104" t="s">
        <v>342</v>
      </c>
      <c r="C15" s="241" t="e">
        <f>'Меню 18 ти дневное'!#REF!</f>
        <v>#REF!</v>
      </c>
      <c r="D15" s="241" t="e">
        <f>'Меню 18 ти дневное'!#REF!</f>
        <v>#REF!</v>
      </c>
      <c r="E15" s="241" t="e">
        <f>'Меню 18 ти дневное'!#REF!</f>
        <v>#REF!</v>
      </c>
      <c r="F15" s="241" t="e">
        <f>'Меню 18 ти дневное'!#REF!</f>
        <v>#REF!</v>
      </c>
      <c r="G15" s="241" t="e">
        <f>'Меню 18 ти дневное'!#REF!</f>
        <v>#REF!</v>
      </c>
    </row>
    <row r="16" spans="2:7" x14ac:dyDescent="0.25">
      <c r="B16" s="104" t="s">
        <v>343</v>
      </c>
      <c r="C16" s="241" t="e">
        <f>'Меню 18 ти дневное'!#REF!</f>
        <v>#REF!</v>
      </c>
      <c r="D16" s="241" t="e">
        <f>'Меню 18 ти дневное'!#REF!</f>
        <v>#REF!</v>
      </c>
      <c r="E16" s="241" t="e">
        <f>'Меню 18 ти дневное'!#REF!</f>
        <v>#REF!</v>
      </c>
      <c r="F16" s="241" t="e">
        <f>'Меню 18 ти дневное'!#REF!</f>
        <v>#REF!</v>
      </c>
      <c r="G16" s="241" t="e">
        <f>'Меню 18 ти дневное'!#REF!</f>
        <v>#REF!</v>
      </c>
    </row>
    <row r="17" spans="2:7" x14ac:dyDescent="0.25">
      <c r="B17" s="104" t="s">
        <v>344</v>
      </c>
      <c r="C17" s="241" t="e">
        <f>'Меню 18 ти дневное'!#REF!</f>
        <v>#REF!</v>
      </c>
      <c r="D17" s="241" t="e">
        <f>'Меню 18 ти дневное'!#REF!</f>
        <v>#REF!</v>
      </c>
      <c r="E17" s="241" t="e">
        <f>'Меню 18 ти дневное'!#REF!</f>
        <v>#REF!</v>
      </c>
      <c r="F17" s="241" t="e">
        <f>'Меню 18 ти дневное'!#REF!</f>
        <v>#REF!</v>
      </c>
      <c r="G17" s="241" t="e">
        <f>'Меню 18 ти дневное'!#REF!</f>
        <v>#REF!</v>
      </c>
    </row>
    <row r="18" spans="2:7" x14ac:dyDescent="0.25">
      <c r="B18" s="104" t="s">
        <v>345</v>
      </c>
      <c r="C18" s="241" t="e">
        <f>'Меню 18 ти дневное'!#REF!</f>
        <v>#REF!</v>
      </c>
      <c r="D18" s="241" t="e">
        <f>'Меню 18 ти дневное'!#REF!</f>
        <v>#REF!</v>
      </c>
      <c r="E18" s="241" t="e">
        <f>'Меню 18 ти дневное'!#REF!</f>
        <v>#REF!</v>
      </c>
      <c r="F18" s="241" t="e">
        <f>'Меню 18 ти дневное'!#REF!</f>
        <v>#REF!</v>
      </c>
      <c r="G18" s="241" t="e">
        <f>'Меню 18 ти дневное'!#REF!</f>
        <v>#REF!</v>
      </c>
    </row>
    <row r="19" spans="2:7" x14ac:dyDescent="0.25">
      <c r="B19" s="104" t="s">
        <v>346</v>
      </c>
      <c r="C19" s="241" t="e">
        <f>'Меню 18 ти дневное'!#REF!</f>
        <v>#REF!</v>
      </c>
      <c r="D19" s="241" t="e">
        <f>'Меню 18 ти дневное'!#REF!</f>
        <v>#REF!</v>
      </c>
      <c r="E19" s="241" t="e">
        <f>'Меню 18 ти дневное'!#REF!</f>
        <v>#REF!</v>
      </c>
      <c r="F19" s="241" t="e">
        <f>'Меню 18 ти дневное'!#REF!</f>
        <v>#REF!</v>
      </c>
      <c r="G19" s="241" t="e">
        <f>'Меню 18 ти дневное'!#REF!</f>
        <v>#REF!</v>
      </c>
    </row>
    <row r="20" spans="2:7" x14ac:dyDescent="0.25">
      <c r="B20" s="104" t="s">
        <v>347</v>
      </c>
      <c r="C20" s="241" t="e">
        <f>'Меню 18 ти дневное'!#REF!</f>
        <v>#REF!</v>
      </c>
      <c r="D20" s="241" t="e">
        <f>'Меню 18 ти дневное'!#REF!</f>
        <v>#REF!</v>
      </c>
      <c r="E20" s="241" t="e">
        <f>'Меню 18 ти дневное'!#REF!</f>
        <v>#REF!</v>
      </c>
      <c r="F20" s="241" t="e">
        <f>'Меню 18 ти дневное'!#REF!</f>
        <v>#REF!</v>
      </c>
      <c r="G20" s="241" t="e">
        <f>'Меню 18 ти дневное'!#REF!</f>
        <v>#REF!</v>
      </c>
    </row>
    <row r="21" spans="2:7" x14ac:dyDescent="0.25">
      <c r="B21" s="104" t="s">
        <v>127</v>
      </c>
      <c r="C21" s="74" t="e">
        <f>SUM(C3:C20)</f>
        <v>#REF!</v>
      </c>
      <c r="D21" s="74" t="e">
        <f t="shared" ref="D21:G21" si="0">SUM(D3:D20)</f>
        <v>#REF!</v>
      </c>
      <c r="E21" s="74" t="e">
        <f t="shared" si="0"/>
        <v>#REF!</v>
      </c>
      <c r="F21" s="74" t="e">
        <f t="shared" si="0"/>
        <v>#REF!</v>
      </c>
      <c r="G21" s="74" t="e">
        <f t="shared" si="0"/>
        <v>#REF!</v>
      </c>
    </row>
    <row r="22" spans="2:7" x14ac:dyDescent="0.25">
      <c r="B22" s="104" t="s">
        <v>128</v>
      </c>
      <c r="C22" s="219" t="e">
        <f>C21/18</f>
        <v>#REF!</v>
      </c>
      <c r="D22" s="219" t="e">
        <f t="shared" ref="D22:G22" si="1">D21/18</f>
        <v>#REF!</v>
      </c>
      <c r="E22" s="219" t="e">
        <f t="shared" si="1"/>
        <v>#REF!</v>
      </c>
      <c r="F22" s="219" t="e">
        <f t="shared" si="1"/>
        <v>#REF!</v>
      </c>
      <c r="G22" s="219" t="e">
        <f t="shared" si="1"/>
        <v>#REF!</v>
      </c>
    </row>
    <row r="23" spans="2:7" ht="15.75" x14ac:dyDescent="0.25">
      <c r="B23" s="225" t="s">
        <v>351</v>
      </c>
      <c r="C23" s="225">
        <v>0.99</v>
      </c>
      <c r="D23" s="225">
        <v>1</v>
      </c>
      <c r="E23" s="242" t="e">
        <f>E22/(C22+D22)*2</f>
        <v>#REF!</v>
      </c>
      <c r="F23" s="8"/>
      <c r="G23" s="8"/>
    </row>
    <row r="24" spans="2:7" x14ac:dyDescent="0.25">
      <c r="B24" s="244" t="s">
        <v>353</v>
      </c>
      <c r="C24" s="245"/>
      <c r="D24" s="245"/>
      <c r="E24" s="245"/>
      <c r="F24" s="245"/>
      <c r="G24" s="246"/>
    </row>
    <row r="25" spans="2:7" x14ac:dyDescent="0.25">
      <c r="B25" s="247"/>
      <c r="C25" s="248"/>
      <c r="D25" s="248"/>
      <c r="E25" s="248"/>
      <c r="F25" s="248"/>
      <c r="G25" s="249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17" sqref="G17"/>
    </sheetView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252" t="s">
        <v>350</v>
      </c>
      <c r="G1" s="253"/>
      <c r="H1" s="253"/>
      <c r="I1" s="253"/>
      <c r="J1" s="254"/>
    </row>
    <row r="2" spans="1:18" x14ac:dyDescent="0.25">
      <c r="F2" s="255"/>
      <c r="G2" s="256"/>
      <c r="H2" s="256"/>
      <c r="I2" s="256"/>
      <c r="J2" s="257"/>
    </row>
    <row r="3" spans="1:18" x14ac:dyDescent="0.25">
      <c r="F3" s="255"/>
      <c r="G3" s="256"/>
      <c r="H3" s="256"/>
      <c r="I3" s="256"/>
      <c r="J3" s="257"/>
    </row>
    <row r="4" spans="1:18" x14ac:dyDescent="0.25">
      <c r="F4" s="255"/>
      <c r="G4" s="256"/>
      <c r="H4" s="256"/>
      <c r="I4" s="256"/>
      <c r="J4" s="257"/>
    </row>
    <row r="5" spans="1:18" x14ac:dyDescent="0.25">
      <c r="F5" s="255"/>
      <c r="G5" s="256"/>
      <c r="H5" s="256"/>
      <c r="I5" s="256"/>
      <c r="J5" s="257"/>
    </row>
    <row r="6" spans="1:18" x14ac:dyDescent="0.25">
      <c r="F6" s="255"/>
      <c r="G6" s="256"/>
      <c r="H6" s="256"/>
      <c r="I6" s="256"/>
      <c r="J6" s="257"/>
    </row>
    <row r="7" spans="1:18" x14ac:dyDescent="0.25">
      <c r="F7" s="255"/>
      <c r="G7" s="256"/>
      <c r="H7" s="256"/>
      <c r="I7" s="256"/>
      <c r="J7" s="257"/>
    </row>
    <row r="8" spans="1:18" x14ac:dyDescent="0.25">
      <c r="F8" s="255"/>
      <c r="G8" s="256"/>
      <c r="H8" s="256"/>
      <c r="I8" s="256"/>
      <c r="J8" s="257"/>
      <c r="M8" s="251"/>
      <c r="N8" s="251"/>
      <c r="O8" s="251"/>
      <c r="P8" s="251"/>
      <c r="Q8" s="251"/>
      <c r="R8" s="251"/>
    </row>
    <row r="9" spans="1:18" x14ac:dyDescent="0.25">
      <c r="F9" s="258"/>
      <c r="G9" s="259"/>
      <c r="H9" s="259"/>
      <c r="I9" s="259"/>
      <c r="J9" s="260"/>
      <c r="M9" s="251"/>
      <c r="N9" s="251"/>
      <c r="O9" s="251"/>
      <c r="P9" s="251"/>
      <c r="Q9" s="251"/>
      <c r="R9" s="251"/>
    </row>
    <row r="10" spans="1:18" x14ac:dyDescent="0.25">
      <c r="M10" s="251"/>
      <c r="N10" s="251"/>
      <c r="O10" s="251"/>
      <c r="P10" s="251"/>
      <c r="Q10" s="251"/>
      <c r="R10" s="251"/>
    </row>
    <row r="11" spans="1:18" x14ac:dyDescent="0.25">
      <c r="M11" s="251"/>
      <c r="N11" s="251"/>
      <c r="O11" s="251"/>
      <c r="P11" s="251"/>
      <c r="Q11" s="251"/>
      <c r="R11" s="251"/>
    </row>
    <row r="12" spans="1:18" x14ac:dyDescent="0.25">
      <c r="A12" s="222"/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8" ht="41.25" customHeight="1" x14ac:dyDescent="0.3">
      <c r="A13" s="261" t="s">
        <v>348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</row>
    <row r="14" spans="1:18" ht="15.75" x14ac:dyDescent="0.25">
      <c r="A14" s="262" t="s">
        <v>349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</row>
    <row r="15" spans="1:18" ht="127.5" customHeight="1" x14ac:dyDescent="0.25">
      <c r="A15" s="263" t="s">
        <v>355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</row>
    <row r="16" spans="1:18" ht="18.75" x14ac:dyDescent="0.3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</row>
    <row r="17" spans="1:11" ht="18.75" x14ac:dyDescent="0.3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</row>
    <row r="18" spans="1:11" ht="18.75" x14ac:dyDescent="0.3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</row>
    <row r="19" spans="1:11" ht="18.75" x14ac:dyDescent="0.3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 ht="18.75" x14ac:dyDescent="0.3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</row>
    <row r="21" spans="1:11" ht="18.75" x14ac:dyDescent="0.3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topLeftCell="A472" zoomScale="90" zoomScaleNormal="90" workbookViewId="0">
      <selection activeCell="Q799" sqref="Q799"/>
    </sheetView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3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264"/>
      <c r="M160" s="264"/>
      <c r="N160" s="264"/>
      <c r="O160" s="264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1"/>
      <c r="L390" s="221"/>
      <c r="M390" s="221"/>
      <c r="N390" s="221"/>
      <c r="O390" s="221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264"/>
      <c r="M754" s="264"/>
      <c r="N754" s="264"/>
      <c r="O754" s="264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1"/>
      <c r="L966" s="221"/>
      <c r="M966" s="221"/>
      <c r="N966" s="221"/>
      <c r="O966" s="221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265"/>
      <c r="B1043" s="266"/>
      <c r="C1043" s="266"/>
      <c r="D1043" s="267"/>
      <c r="E1043" s="266"/>
      <c r="F1043" s="268"/>
      <c r="G1043" s="266"/>
      <c r="H1043" s="269"/>
      <c r="I1043" s="270"/>
      <c r="J1043" s="270"/>
      <c r="K1043" s="266"/>
      <c r="L1043" s="266"/>
      <c r="M1043" s="266"/>
      <c r="N1043" s="271"/>
    </row>
    <row r="1044" spans="1:15" x14ac:dyDescent="0.25">
      <c r="A1044" s="272"/>
      <c r="B1044" s="273"/>
      <c r="C1044" s="273"/>
      <c r="D1044" s="274"/>
      <c r="E1044" s="273"/>
      <c r="F1044" s="275"/>
      <c r="G1044" s="273"/>
      <c r="H1044" s="276"/>
      <c r="I1044" s="277"/>
      <c r="J1044" s="277"/>
      <c r="K1044" s="273"/>
      <c r="L1044" s="273"/>
      <c r="M1044" s="273"/>
      <c r="N1044" s="278"/>
    </row>
    <row r="1045" spans="1:15" x14ac:dyDescent="0.25">
      <c r="A1045" s="279"/>
      <c r="B1045" s="280"/>
      <c r="C1045" s="280"/>
      <c r="D1045" s="281"/>
      <c r="E1045" s="280"/>
      <c r="F1045" s="282"/>
      <c r="G1045" s="280"/>
      <c r="H1045" s="283"/>
      <c r="I1045" s="284"/>
      <c r="J1045" s="284"/>
      <c r="K1045" s="280"/>
      <c r="L1045" s="280"/>
      <c r="M1045" s="280"/>
      <c r="N1045" s="285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18 ти дневное</vt:lpstr>
      <vt:lpstr>Расчёт содержания БЖУ</vt:lpstr>
      <vt:lpstr>Титульный</vt:lpstr>
      <vt:lpstr>Меню 10 ти дневное ()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2024-06-05T08:18:18Z</dcterms:modified>
</cp:coreProperties>
</file>