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95" windowHeight="744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62913"/>
</workbook>
</file>

<file path=xl/calcChain.xml><?xml version="1.0" encoding="utf-8"?>
<calcChain xmlns="http://schemas.openxmlformats.org/spreadsheetml/2006/main">
  <c r="T101" i="1" l="1"/>
  <c r="R101" i="1"/>
  <c r="Q101" i="1"/>
  <c r="P101" i="1"/>
  <c r="H101" i="1"/>
  <c r="E101" i="1"/>
  <c r="T228" i="1"/>
  <c r="S228" i="1"/>
  <c r="R228" i="1"/>
  <c r="Q228" i="1"/>
  <c r="P228" i="1"/>
  <c r="T204" i="1" l="1"/>
  <c r="S204" i="1"/>
  <c r="R204" i="1"/>
  <c r="Q204" i="1"/>
  <c r="P204" i="1"/>
  <c r="H204" i="1"/>
  <c r="T182" i="1"/>
  <c r="S182" i="1"/>
  <c r="R182" i="1"/>
  <c r="Q182" i="1"/>
  <c r="P182" i="1"/>
  <c r="H182" i="1"/>
  <c r="E182" i="1"/>
  <c r="H160" i="1"/>
  <c r="E160" i="1"/>
  <c r="T116" i="1"/>
  <c r="S116" i="1"/>
  <c r="R116" i="1"/>
  <c r="Q116" i="1"/>
  <c r="P116" i="1"/>
  <c r="H116" i="1"/>
  <c r="E116" i="1"/>
  <c r="H93" i="1"/>
  <c r="E93" i="1"/>
  <c r="T211" i="1"/>
  <c r="Q211" i="1"/>
  <c r="R211" i="1"/>
  <c r="S211" i="1"/>
  <c r="P211" i="1"/>
  <c r="P145" i="1"/>
  <c r="R145" i="1"/>
  <c r="S145" i="1"/>
  <c r="Q145" i="1"/>
  <c r="Q100" i="1"/>
  <c r="R100" i="1"/>
  <c r="S100" i="1"/>
  <c r="T100" i="1"/>
  <c r="T203" i="1"/>
  <c r="E203" i="1"/>
  <c r="E204" i="1" s="1"/>
  <c r="T115" i="1"/>
  <c r="E115" i="1"/>
  <c r="Q78" i="1" l="1"/>
  <c r="R78" i="1"/>
  <c r="S78" i="1"/>
  <c r="P78" i="1"/>
  <c r="P100" i="1"/>
  <c r="T138" i="1"/>
  <c r="S138" i="1"/>
  <c r="R138" i="1"/>
  <c r="Q138" i="1"/>
  <c r="P138" i="1"/>
  <c r="T77" i="1"/>
  <c r="S77" i="1"/>
  <c r="R77" i="1"/>
  <c r="Q77" i="1"/>
  <c r="P77" i="1"/>
  <c r="H169" i="1" l="1"/>
  <c r="E169" i="1"/>
  <c r="T11" i="1"/>
  <c r="S11" i="1"/>
  <c r="R11" i="1"/>
  <c r="Q11" i="1"/>
  <c r="P11" i="1"/>
  <c r="H11" i="1"/>
  <c r="H100" i="1" l="1"/>
  <c r="Q76" i="1"/>
  <c r="R76" i="1"/>
  <c r="S76" i="1"/>
  <c r="T76" i="1"/>
  <c r="P76" i="1"/>
  <c r="T40" i="1"/>
  <c r="R40" i="1"/>
  <c r="Q40" i="1"/>
  <c r="P40" i="1"/>
  <c r="Q92" i="1"/>
  <c r="R92" i="1"/>
  <c r="S92" i="1"/>
  <c r="T92" i="1"/>
  <c r="P92" i="1"/>
  <c r="T168" i="1"/>
  <c r="S168" i="1"/>
  <c r="R168" i="1"/>
  <c r="Q168" i="1"/>
  <c r="P168" i="1"/>
  <c r="T226" i="1"/>
  <c r="S226" i="1"/>
  <c r="R226" i="1"/>
  <c r="Q226" i="1"/>
  <c r="P226" i="1"/>
  <c r="T181" i="1"/>
  <c r="S181" i="1"/>
  <c r="R181" i="1"/>
  <c r="Q181" i="1"/>
  <c r="P181" i="1"/>
  <c r="T137" i="1"/>
  <c r="S137" i="1"/>
  <c r="R137" i="1"/>
  <c r="Q137" i="1"/>
  <c r="P137" i="1"/>
  <c r="T236" i="1" l="1"/>
  <c r="S236" i="1"/>
  <c r="R236" i="1"/>
  <c r="Q236" i="1"/>
  <c r="P236" i="1"/>
  <c r="T213" i="1"/>
  <c r="S213" i="1"/>
  <c r="R213" i="1"/>
  <c r="Q213" i="1"/>
  <c r="P213" i="1"/>
  <c r="T78" i="1"/>
  <c r="H138" i="1" l="1"/>
  <c r="E138" i="1"/>
  <c r="Q167" i="1"/>
  <c r="R167" i="1"/>
  <c r="S167" i="1"/>
  <c r="T167" i="1"/>
  <c r="P167" i="1"/>
  <c r="Q227" i="1"/>
  <c r="R227" i="1"/>
  <c r="S227" i="1"/>
  <c r="T227" i="1"/>
  <c r="P227" i="1"/>
  <c r="H168" i="1"/>
  <c r="T50" i="1"/>
  <c r="S50" i="1"/>
  <c r="R50" i="1"/>
  <c r="Q50" i="1"/>
  <c r="P50" i="1"/>
  <c r="H50" i="1"/>
  <c r="E50" i="1"/>
  <c r="Q184" i="1" l="1"/>
  <c r="R184" i="1"/>
  <c r="S184" i="1"/>
  <c r="T184" i="1"/>
  <c r="P184" i="1"/>
  <c r="Q191" i="1"/>
  <c r="R191" i="1"/>
  <c r="S191" i="1"/>
  <c r="T191" i="1"/>
  <c r="P191" i="1"/>
  <c r="Q192" i="1"/>
  <c r="R192" i="1"/>
  <c r="S192" i="1"/>
  <c r="P192" i="1"/>
  <c r="T159" i="1"/>
  <c r="S159" i="1"/>
  <c r="R159" i="1"/>
  <c r="Q159" i="1"/>
  <c r="P159" i="1"/>
  <c r="L82" i="1"/>
  <c r="M82" i="1"/>
  <c r="N82" i="1"/>
  <c r="O82" i="1"/>
  <c r="K82" i="1"/>
  <c r="H76" i="1"/>
  <c r="E76" i="1"/>
  <c r="Q5" i="1" l="1"/>
  <c r="R5" i="1"/>
  <c r="S5" i="1"/>
  <c r="T5" i="1"/>
  <c r="P5" i="1"/>
  <c r="Q147" i="1"/>
  <c r="R147" i="1"/>
  <c r="S147" i="1"/>
  <c r="T147" i="1"/>
  <c r="P147" i="1"/>
  <c r="Q69" i="1"/>
  <c r="R69" i="1"/>
  <c r="S69" i="1"/>
  <c r="T69" i="1"/>
  <c r="P69" i="1"/>
  <c r="P239" i="1" l="1"/>
  <c r="Q239" i="1"/>
  <c r="R239" i="1"/>
  <c r="S239" i="1"/>
  <c r="T239" i="1"/>
  <c r="Q238" i="1"/>
  <c r="R238" i="1"/>
  <c r="S238" i="1"/>
  <c r="T238" i="1"/>
  <c r="P238" i="1"/>
  <c r="P234" i="1"/>
  <c r="Q234" i="1"/>
  <c r="R234" i="1"/>
  <c r="S234" i="1"/>
  <c r="T234" i="1"/>
  <c r="P235" i="1"/>
  <c r="Q235" i="1"/>
  <c r="R235" i="1"/>
  <c r="S235" i="1"/>
  <c r="T235" i="1"/>
  <c r="Q233" i="1"/>
  <c r="R233" i="1"/>
  <c r="S233" i="1"/>
  <c r="T233" i="1"/>
  <c r="P233" i="1"/>
  <c r="P229" i="1"/>
  <c r="Q229" i="1"/>
  <c r="R229" i="1"/>
  <c r="S229" i="1"/>
  <c r="T229" i="1"/>
  <c r="Q216" i="1"/>
  <c r="R216" i="1"/>
  <c r="S216" i="1"/>
  <c r="T216" i="1"/>
  <c r="R215" i="1"/>
  <c r="S215" i="1"/>
  <c r="T215" i="1"/>
  <c r="Q215" i="1"/>
  <c r="P212" i="1"/>
  <c r="Q212" i="1"/>
  <c r="R212" i="1"/>
  <c r="S212" i="1"/>
  <c r="T212" i="1"/>
  <c r="Q210" i="1"/>
  <c r="R210" i="1"/>
  <c r="S210" i="1"/>
  <c r="T210" i="1"/>
  <c r="P210" i="1"/>
  <c r="T193" i="1"/>
  <c r="S193" i="1"/>
  <c r="R193" i="1"/>
  <c r="Q193" i="1"/>
  <c r="P193" i="1"/>
  <c r="P189" i="1"/>
  <c r="Q189" i="1"/>
  <c r="R189" i="1"/>
  <c r="S189" i="1"/>
  <c r="T189" i="1"/>
  <c r="Q188" i="1"/>
  <c r="R188" i="1"/>
  <c r="S188" i="1"/>
  <c r="T188" i="1"/>
  <c r="P188" i="1"/>
  <c r="P171" i="1"/>
  <c r="Q171" i="1"/>
  <c r="R171" i="1"/>
  <c r="S171" i="1"/>
  <c r="T171" i="1"/>
  <c r="T170" i="1"/>
  <c r="S170" i="1"/>
  <c r="R170" i="1"/>
  <c r="Q170" i="1"/>
  <c r="P170" i="1"/>
  <c r="P166" i="1"/>
  <c r="Q166" i="1"/>
  <c r="R166" i="1"/>
  <c r="S166" i="1"/>
  <c r="T166" i="1"/>
  <c r="Q165" i="1"/>
  <c r="R165" i="1"/>
  <c r="S165" i="1"/>
  <c r="T165" i="1"/>
  <c r="P165" i="1"/>
  <c r="P149" i="1"/>
  <c r="Q149" i="1"/>
  <c r="R149" i="1"/>
  <c r="S149" i="1"/>
  <c r="T149" i="1"/>
  <c r="T148" i="1"/>
  <c r="S148" i="1"/>
  <c r="R148" i="1"/>
  <c r="Q148" i="1"/>
  <c r="P148" i="1"/>
  <c r="P146" i="1"/>
  <c r="Q146" i="1"/>
  <c r="R146" i="1"/>
  <c r="S146" i="1"/>
  <c r="T146" i="1"/>
  <c r="Q144" i="1"/>
  <c r="R144" i="1"/>
  <c r="S144" i="1"/>
  <c r="T144" i="1"/>
  <c r="P144" i="1"/>
  <c r="P140" i="1"/>
  <c r="Q140" i="1"/>
  <c r="R140" i="1"/>
  <c r="S140" i="1"/>
  <c r="T140" i="1"/>
  <c r="Q139" i="1"/>
  <c r="R139" i="1"/>
  <c r="S139" i="1"/>
  <c r="T139" i="1"/>
  <c r="P139" i="1"/>
  <c r="P127" i="1"/>
  <c r="Q127" i="1"/>
  <c r="R127" i="1"/>
  <c r="S127" i="1"/>
  <c r="T127" i="1"/>
  <c r="T126" i="1"/>
  <c r="S126" i="1"/>
  <c r="R126" i="1"/>
  <c r="Q126" i="1"/>
  <c r="P126" i="1"/>
  <c r="P123" i="1"/>
  <c r="Q123" i="1"/>
  <c r="R123" i="1"/>
  <c r="S123" i="1"/>
  <c r="T123" i="1"/>
  <c r="R124" i="1"/>
  <c r="S124" i="1"/>
  <c r="T124" i="1"/>
  <c r="T122" i="1"/>
  <c r="S122" i="1"/>
  <c r="R122" i="1"/>
  <c r="Q122" i="1"/>
  <c r="P122" i="1"/>
  <c r="T105" i="1"/>
  <c r="S105" i="1"/>
  <c r="R105" i="1"/>
  <c r="Q105" i="1"/>
  <c r="P105" i="1"/>
  <c r="T104" i="1"/>
  <c r="S104" i="1"/>
  <c r="R104" i="1"/>
  <c r="Q104" i="1"/>
  <c r="P104" i="1"/>
  <c r="P102" i="1"/>
  <c r="Q102" i="1"/>
  <c r="R102" i="1"/>
  <c r="S102" i="1"/>
  <c r="T102" i="1"/>
  <c r="T99" i="1"/>
  <c r="Q99" i="1"/>
  <c r="R99" i="1"/>
  <c r="S99" i="1"/>
  <c r="P99" i="1"/>
  <c r="T95" i="1"/>
  <c r="S95" i="1"/>
  <c r="R95" i="1"/>
  <c r="Q95" i="1"/>
  <c r="P95" i="1"/>
  <c r="T94" i="1"/>
  <c r="S94" i="1"/>
  <c r="R94" i="1"/>
  <c r="Q94" i="1"/>
  <c r="T81" i="1"/>
  <c r="S81" i="1"/>
  <c r="R81" i="1"/>
  <c r="Q81" i="1"/>
  <c r="P81" i="1"/>
  <c r="T80" i="1"/>
  <c r="S80" i="1"/>
  <c r="R80" i="1"/>
  <c r="Q80" i="1"/>
  <c r="P80" i="1"/>
  <c r="Q75" i="1"/>
  <c r="R75" i="1"/>
  <c r="S75" i="1"/>
  <c r="T75" i="1"/>
  <c r="P75" i="1"/>
  <c r="P71" i="1"/>
  <c r="Q71" i="1"/>
  <c r="R71" i="1"/>
  <c r="S71" i="1"/>
  <c r="T71" i="1"/>
  <c r="Q68" i="1"/>
  <c r="R68" i="1"/>
  <c r="S68" i="1"/>
  <c r="T68" i="1"/>
  <c r="P68" i="1"/>
  <c r="T58" i="1"/>
  <c r="S58" i="1"/>
  <c r="R58" i="1"/>
  <c r="Q58" i="1"/>
  <c r="P58" i="1"/>
  <c r="T57" i="1"/>
  <c r="S57" i="1"/>
  <c r="R57" i="1"/>
  <c r="Q57" i="1"/>
  <c r="P57" i="1"/>
  <c r="P24" i="1"/>
  <c r="Q24" i="1"/>
  <c r="R24" i="1"/>
  <c r="S24" i="1"/>
  <c r="T24" i="1"/>
  <c r="P25" i="1"/>
  <c r="Q25" i="1"/>
  <c r="R25" i="1"/>
  <c r="S25" i="1"/>
  <c r="T25" i="1"/>
  <c r="P26" i="1"/>
  <c r="Q26" i="1"/>
  <c r="R26" i="1"/>
  <c r="S26" i="1"/>
  <c r="T26" i="1"/>
  <c r="P27" i="1"/>
  <c r="Q27" i="1"/>
  <c r="R27" i="1"/>
  <c r="S27" i="1"/>
  <c r="T27" i="1"/>
  <c r="P28" i="1"/>
  <c r="Q28" i="1"/>
  <c r="R28" i="1"/>
  <c r="S28" i="1"/>
  <c r="T28" i="1"/>
  <c r="P29" i="1"/>
  <c r="Q29" i="1"/>
  <c r="R29" i="1"/>
  <c r="S29" i="1"/>
  <c r="T29" i="1"/>
  <c r="P30" i="1"/>
  <c r="Q30" i="1"/>
  <c r="R30" i="1"/>
  <c r="S30" i="1"/>
  <c r="T30" i="1"/>
  <c r="P31" i="1"/>
  <c r="Q31" i="1"/>
  <c r="R31" i="1"/>
  <c r="S31" i="1"/>
  <c r="T31" i="1"/>
  <c r="P32" i="1"/>
  <c r="Q32" i="1"/>
  <c r="R32" i="1"/>
  <c r="S32" i="1"/>
  <c r="T32" i="1"/>
  <c r="P33" i="1"/>
  <c r="Q33" i="1"/>
  <c r="R33" i="1"/>
  <c r="S33" i="1"/>
  <c r="T33" i="1"/>
  <c r="P34" i="1"/>
  <c r="Q34" i="1"/>
  <c r="R34" i="1"/>
  <c r="S34" i="1"/>
  <c r="T34" i="1"/>
  <c r="P35" i="1"/>
  <c r="Q35" i="1"/>
  <c r="R35" i="1"/>
  <c r="S35" i="1"/>
  <c r="T35" i="1"/>
  <c r="P36" i="1"/>
  <c r="Q36" i="1"/>
  <c r="R36" i="1"/>
  <c r="S36" i="1"/>
  <c r="T36" i="1"/>
  <c r="P37" i="1"/>
  <c r="Q37" i="1"/>
  <c r="R37" i="1"/>
  <c r="S37" i="1"/>
  <c r="T37" i="1"/>
  <c r="P38" i="1"/>
  <c r="Q38" i="1"/>
  <c r="R38" i="1"/>
  <c r="S38" i="1"/>
  <c r="T38" i="1"/>
  <c r="P39" i="1"/>
  <c r="Q39" i="1"/>
  <c r="R39" i="1"/>
  <c r="S39" i="1"/>
  <c r="T39" i="1"/>
  <c r="P41" i="1"/>
  <c r="Q41" i="1"/>
  <c r="R41" i="1"/>
  <c r="S41" i="1"/>
  <c r="T41" i="1"/>
  <c r="P42" i="1"/>
  <c r="Q42" i="1"/>
  <c r="R42" i="1"/>
  <c r="S42" i="1"/>
  <c r="T42" i="1"/>
  <c r="P43" i="1"/>
  <c r="Q43" i="1"/>
  <c r="R43" i="1"/>
  <c r="S43" i="1"/>
  <c r="T43" i="1"/>
  <c r="P44" i="1"/>
  <c r="Q44" i="1"/>
  <c r="R44" i="1"/>
  <c r="S44" i="1"/>
  <c r="T44" i="1"/>
  <c r="P45" i="1"/>
  <c r="Q45" i="1"/>
  <c r="R45" i="1"/>
  <c r="S45" i="1"/>
  <c r="T45" i="1"/>
  <c r="P46" i="1"/>
  <c r="Q46" i="1"/>
  <c r="R46" i="1"/>
  <c r="S46" i="1"/>
  <c r="T46" i="1"/>
  <c r="P47" i="1"/>
  <c r="Q47" i="1"/>
  <c r="R47" i="1"/>
  <c r="S47" i="1"/>
  <c r="T47" i="1"/>
  <c r="P48" i="1"/>
  <c r="Q48" i="1"/>
  <c r="R48" i="1"/>
  <c r="S48" i="1"/>
  <c r="T48" i="1"/>
  <c r="P49" i="1"/>
  <c r="Q49" i="1"/>
  <c r="R49" i="1"/>
  <c r="S49" i="1"/>
  <c r="T49" i="1"/>
  <c r="Q23" i="1"/>
  <c r="R23" i="1"/>
  <c r="S23" i="1"/>
  <c r="T23" i="1"/>
  <c r="P23" i="1"/>
  <c r="Q16" i="1"/>
  <c r="R16" i="1"/>
  <c r="S16" i="1"/>
  <c r="T16" i="1"/>
  <c r="P16" i="1"/>
  <c r="T97" i="1" l="1"/>
  <c r="T82" i="1"/>
  <c r="R82" i="1"/>
  <c r="S82" i="1"/>
  <c r="P82" i="1"/>
  <c r="Q82" i="1"/>
  <c r="D7" i="3" l="1"/>
  <c r="C9" i="3"/>
  <c r="E9" i="3"/>
  <c r="G9" i="3"/>
  <c r="D9" i="3"/>
  <c r="F9" i="3"/>
  <c r="C7" i="3"/>
  <c r="E7" i="3"/>
  <c r="G7" i="3"/>
  <c r="F7" i="3"/>
  <c r="L63" i="1"/>
  <c r="M63" i="1"/>
  <c r="N63" i="1"/>
  <c r="O63" i="1"/>
  <c r="P63" i="1"/>
  <c r="Q63" i="1"/>
  <c r="R63" i="1"/>
  <c r="S63" i="1"/>
  <c r="T63" i="1"/>
  <c r="K63" i="1"/>
  <c r="L59" i="1"/>
  <c r="M59" i="1"/>
  <c r="N59" i="1"/>
  <c r="O59" i="1"/>
  <c r="P59" i="1"/>
  <c r="Q59" i="1"/>
  <c r="R59" i="1"/>
  <c r="S59" i="1"/>
  <c r="T59" i="1"/>
  <c r="K59" i="1"/>
  <c r="L86" i="1"/>
  <c r="M86" i="1"/>
  <c r="N86" i="1"/>
  <c r="O86" i="1"/>
  <c r="P86" i="1"/>
  <c r="Q86" i="1"/>
  <c r="R86" i="1"/>
  <c r="S86" i="1"/>
  <c r="T86" i="1"/>
  <c r="K86" i="1"/>
  <c r="L110" i="1"/>
  <c r="M110" i="1"/>
  <c r="N110" i="1"/>
  <c r="O110" i="1"/>
  <c r="P110" i="1"/>
  <c r="Q110" i="1"/>
  <c r="R110" i="1"/>
  <c r="S110" i="1"/>
  <c r="T110" i="1"/>
  <c r="K110" i="1"/>
  <c r="L106" i="1"/>
  <c r="M106" i="1"/>
  <c r="N106" i="1"/>
  <c r="O106" i="1"/>
  <c r="P106" i="1"/>
  <c r="Q106" i="1"/>
  <c r="R106" i="1"/>
  <c r="S106" i="1"/>
  <c r="T106" i="1"/>
  <c r="K106" i="1"/>
  <c r="H106" i="1"/>
  <c r="L132" i="1"/>
  <c r="M132" i="1"/>
  <c r="N132" i="1"/>
  <c r="O132" i="1"/>
  <c r="P132" i="1"/>
  <c r="Q132" i="1"/>
  <c r="R132" i="1"/>
  <c r="S132" i="1"/>
  <c r="T132" i="1"/>
  <c r="K132" i="1"/>
  <c r="L128" i="1"/>
  <c r="M128" i="1"/>
  <c r="N128" i="1"/>
  <c r="O128" i="1"/>
  <c r="P128" i="1"/>
  <c r="Q128" i="1"/>
  <c r="R128" i="1"/>
  <c r="S128" i="1"/>
  <c r="T128" i="1"/>
  <c r="K128" i="1"/>
  <c r="L154" i="1"/>
  <c r="M154" i="1"/>
  <c r="N154" i="1"/>
  <c r="O154" i="1"/>
  <c r="P154" i="1"/>
  <c r="Q154" i="1"/>
  <c r="R154" i="1"/>
  <c r="S154" i="1"/>
  <c r="T154" i="1"/>
  <c r="K154" i="1"/>
  <c r="L163" i="1"/>
  <c r="M163" i="1"/>
  <c r="N163" i="1"/>
  <c r="O163" i="1"/>
  <c r="K163" i="1"/>
  <c r="L176" i="1"/>
  <c r="M176" i="1"/>
  <c r="N176" i="1"/>
  <c r="O176" i="1"/>
  <c r="P176" i="1"/>
  <c r="Q176" i="1"/>
  <c r="R176" i="1"/>
  <c r="S176" i="1"/>
  <c r="T176" i="1"/>
  <c r="K176" i="1"/>
  <c r="L172" i="1"/>
  <c r="M172" i="1"/>
  <c r="N172" i="1"/>
  <c r="O172" i="1"/>
  <c r="P172" i="1"/>
  <c r="Q172" i="1"/>
  <c r="R172" i="1"/>
  <c r="S172" i="1"/>
  <c r="T172" i="1"/>
  <c r="K172" i="1"/>
  <c r="H172" i="1"/>
  <c r="L198" i="1"/>
  <c r="M198" i="1"/>
  <c r="N198" i="1"/>
  <c r="O198" i="1"/>
  <c r="P198" i="1"/>
  <c r="Q198" i="1"/>
  <c r="R198" i="1"/>
  <c r="S198" i="1"/>
  <c r="T198" i="1"/>
  <c r="K198" i="1"/>
  <c r="L195" i="1"/>
  <c r="M195" i="1"/>
  <c r="N195" i="1"/>
  <c r="O195" i="1"/>
  <c r="P195" i="1"/>
  <c r="Q195" i="1"/>
  <c r="R195" i="1"/>
  <c r="S195" i="1"/>
  <c r="T195" i="1"/>
  <c r="K195" i="1"/>
  <c r="L208" i="1"/>
  <c r="M208" i="1"/>
  <c r="N208" i="1"/>
  <c r="O208" i="1"/>
  <c r="K208" i="1"/>
  <c r="L221" i="1"/>
  <c r="M221" i="1"/>
  <c r="N221" i="1"/>
  <c r="O221" i="1"/>
  <c r="P221" i="1"/>
  <c r="Q221" i="1"/>
  <c r="R221" i="1"/>
  <c r="S221" i="1"/>
  <c r="T221" i="1"/>
  <c r="K221" i="1"/>
  <c r="L217" i="1"/>
  <c r="M217" i="1"/>
  <c r="N217" i="1"/>
  <c r="O217" i="1"/>
  <c r="P217" i="1"/>
  <c r="Q217" i="1"/>
  <c r="R217" i="1"/>
  <c r="S217" i="1"/>
  <c r="T217" i="1"/>
  <c r="K217" i="1"/>
  <c r="L244" i="1"/>
  <c r="M244" i="1"/>
  <c r="N244" i="1"/>
  <c r="O244" i="1"/>
  <c r="P244" i="1"/>
  <c r="Q244" i="1"/>
  <c r="R244" i="1"/>
  <c r="S244" i="1"/>
  <c r="T244" i="1"/>
  <c r="K244" i="1"/>
  <c r="L240" i="1"/>
  <c r="M240" i="1"/>
  <c r="N240" i="1"/>
  <c r="O240" i="1"/>
  <c r="P240" i="1"/>
  <c r="Q240" i="1"/>
  <c r="R240" i="1"/>
  <c r="S240" i="1"/>
  <c r="T240" i="1"/>
  <c r="K240" i="1"/>
  <c r="H227" i="1"/>
  <c r="H229" i="1"/>
  <c r="T206" i="1"/>
  <c r="T208" i="1" s="1"/>
  <c r="S206" i="1"/>
  <c r="S208" i="1" s="1"/>
  <c r="R206" i="1"/>
  <c r="R208" i="1" s="1"/>
  <c r="Q206" i="1"/>
  <c r="Q208" i="1" s="1"/>
  <c r="P206" i="1"/>
  <c r="P208" i="1" s="1"/>
  <c r="H206" i="1"/>
  <c r="H184" i="1"/>
  <c r="T161" i="1"/>
  <c r="T163" i="1" s="1"/>
  <c r="S161" i="1"/>
  <c r="S163" i="1" s="1"/>
  <c r="R161" i="1"/>
  <c r="R163" i="1" s="1"/>
  <c r="Q161" i="1"/>
  <c r="Q163" i="1" s="1"/>
  <c r="P161" i="1"/>
  <c r="P163" i="1" s="1"/>
  <c r="H161" i="1"/>
  <c r="H140" i="1"/>
  <c r="T118" i="1"/>
  <c r="S118" i="1"/>
  <c r="R118" i="1"/>
  <c r="Q118" i="1"/>
  <c r="P118" i="1"/>
  <c r="H118" i="1"/>
  <c r="H95" i="1"/>
  <c r="H71" i="1"/>
  <c r="H69" i="1"/>
  <c r="E69" i="1"/>
  <c r="H228" i="1" l="1"/>
  <c r="C3" i="3"/>
  <c r="H86" i="1"/>
  <c r="O222" i="1"/>
  <c r="G19" i="3" s="1"/>
  <c r="H82" i="1"/>
  <c r="H87" i="1"/>
  <c r="L177" i="1"/>
  <c r="D17" i="3" s="1"/>
  <c r="M222" i="1"/>
  <c r="E19" i="3" s="1"/>
  <c r="N177" i="1"/>
  <c r="F17" i="3" s="1"/>
  <c r="Q222" i="1"/>
  <c r="K177" i="1"/>
  <c r="C17" i="3" s="1"/>
  <c r="M177" i="1"/>
  <c r="E17" i="3" s="1"/>
  <c r="S222" i="1"/>
  <c r="N222" i="1"/>
  <c r="F19" i="3" s="1"/>
  <c r="O177" i="1"/>
  <c r="G17" i="3" s="1"/>
  <c r="T177" i="1"/>
  <c r="P177" i="1"/>
  <c r="S177" i="1"/>
  <c r="R177" i="1"/>
  <c r="Q177" i="1"/>
  <c r="T222" i="1"/>
  <c r="P222" i="1"/>
  <c r="L222" i="1"/>
  <c r="D19" i="3" s="1"/>
  <c r="R222" i="1"/>
  <c r="K222" i="1"/>
  <c r="C19" i="3" s="1"/>
  <c r="T120" i="1"/>
  <c r="T133" i="1" s="1"/>
  <c r="S120" i="1"/>
  <c r="S133" i="1" s="1"/>
  <c r="R120" i="1"/>
  <c r="R133" i="1" s="1"/>
  <c r="Q120" i="1"/>
  <c r="Q133" i="1" s="1"/>
  <c r="P120" i="1"/>
  <c r="P133" i="1" s="1"/>
  <c r="H123" i="1"/>
  <c r="H122" i="1"/>
  <c r="E122" i="1"/>
  <c r="E123" i="1" s="1"/>
  <c r="O120" i="1"/>
  <c r="O133" i="1" s="1"/>
  <c r="G15" i="3" s="1"/>
  <c r="N120" i="1"/>
  <c r="N133" i="1" s="1"/>
  <c r="F15" i="3" s="1"/>
  <c r="M120" i="1"/>
  <c r="M133" i="1" s="1"/>
  <c r="E15" i="3" s="1"/>
  <c r="L120" i="1"/>
  <c r="L133" i="1" s="1"/>
  <c r="D15" i="3" s="1"/>
  <c r="K120" i="1"/>
  <c r="K133" i="1" s="1"/>
  <c r="C15" i="3" s="1"/>
  <c r="H120" i="1"/>
  <c r="E124" i="1"/>
  <c r="E3" i="3" l="1"/>
  <c r="D3" i="3"/>
  <c r="F3" i="3"/>
  <c r="G3" i="3"/>
  <c r="E16" i="1"/>
  <c r="E94" i="1"/>
  <c r="E100" i="1" s="1"/>
  <c r="H237" i="1"/>
  <c r="E237" i="1"/>
  <c r="T231" i="1"/>
  <c r="T245" i="1" s="1"/>
  <c r="S231" i="1"/>
  <c r="S245" i="1" s="1"/>
  <c r="R231" i="1"/>
  <c r="R245" i="1" s="1"/>
  <c r="Q231" i="1"/>
  <c r="Q245" i="1" s="1"/>
  <c r="P231" i="1"/>
  <c r="P245" i="1" s="1"/>
  <c r="T186" i="1"/>
  <c r="T199" i="1" s="1"/>
  <c r="S186" i="1"/>
  <c r="S199" i="1" s="1"/>
  <c r="R186" i="1"/>
  <c r="R199" i="1" s="1"/>
  <c r="Q186" i="1"/>
  <c r="Q199" i="1" s="1"/>
  <c r="P186" i="1"/>
  <c r="P199" i="1" s="1"/>
  <c r="T150" i="1"/>
  <c r="S150" i="1"/>
  <c r="R150" i="1"/>
  <c r="Q150" i="1"/>
  <c r="P150" i="1"/>
  <c r="T142" i="1"/>
  <c r="S142" i="1"/>
  <c r="R142" i="1"/>
  <c r="Q142" i="1"/>
  <c r="P142" i="1"/>
  <c r="T111" i="1"/>
  <c r="S97" i="1"/>
  <c r="S111" i="1" s="1"/>
  <c r="R97" i="1"/>
  <c r="R111" i="1" s="1"/>
  <c r="Q97" i="1"/>
  <c r="Q111" i="1" s="1"/>
  <c r="P97" i="1"/>
  <c r="P111" i="1" s="1"/>
  <c r="T73" i="1"/>
  <c r="T87" i="1" s="1"/>
  <c r="S73" i="1"/>
  <c r="S87" i="1" s="1"/>
  <c r="R73" i="1"/>
  <c r="R87" i="1" s="1"/>
  <c r="Q73" i="1"/>
  <c r="Q87" i="1" s="1"/>
  <c r="P73" i="1"/>
  <c r="P87" i="1" s="1"/>
  <c r="T21" i="1"/>
  <c r="T64" i="1" s="1"/>
  <c r="S21" i="1"/>
  <c r="S64" i="1" s="1"/>
  <c r="R21" i="1"/>
  <c r="R64" i="1" s="1"/>
  <c r="Q21" i="1"/>
  <c r="Q64" i="1" s="1"/>
  <c r="P21" i="1"/>
  <c r="P64" i="1" s="1"/>
  <c r="R155" i="1" l="1"/>
  <c r="P155" i="1"/>
  <c r="T155" i="1"/>
  <c r="Q155" i="1"/>
  <c r="S155" i="1"/>
  <c r="E1040" i="5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T246" i="1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H244" i="1"/>
  <c r="H236" i="1"/>
  <c r="E236" i="1"/>
  <c r="H235" i="1"/>
  <c r="H234" i="1"/>
  <c r="E234" i="1"/>
  <c r="E235" i="1" s="1"/>
  <c r="O231" i="1"/>
  <c r="O245" i="1" s="1"/>
  <c r="G20" i="3" s="1"/>
  <c r="N231" i="1"/>
  <c r="N245" i="1" s="1"/>
  <c r="F20" i="3" s="1"/>
  <c r="M231" i="1"/>
  <c r="M245" i="1" s="1"/>
  <c r="E20" i="3" s="1"/>
  <c r="L231" i="1"/>
  <c r="L245" i="1" s="1"/>
  <c r="D20" i="3" s="1"/>
  <c r="K231" i="1"/>
  <c r="K245" i="1" s="1"/>
  <c r="C20" i="3" s="1"/>
  <c r="H231" i="1"/>
  <c r="E226" i="1"/>
  <c r="H213" i="1"/>
  <c r="H212" i="1"/>
  <c r="H211" i="1"/>
  <c r="E211" i="1"/>
  <c r="E212" i="1" s="1"/>
  <c r="H208" i="1"/>
  <c r="H191" i="1"/>
  <c r="E191" i="1"/>
  <c r="H189" i="1"/>
  <c r="E189" i="1"/>
  <c r="O186" i="1"/>
  <c r="O199" i="1" s="1"/>
  <c r="G18" i="3" s="1"/>
  <c r="N186" i="1"/>
  <c r="N199" i="1" s="1"/>
  <c r="F18" i="3" s="1"/>
  <c r="M186" i="1"/>
  <c r="M199" i="1" s="1"/>
  <c r="E18" i="3" s="1"/>
  <c r="L186" i="1"/>
  <c r="L199" i="1" s="1"/>
  <c r="D18" i="3" s="1"/>
  <c r="K186" i="1"/>
  <c r="K199" i="1" s="1"/>
  <c r="C18" i="3" s="1"/>
  <c r="E181" i="1"/>
  <c r="H176" i="1"/>
  <c r="H167" i="1"/>
  <c r="E167" i="1"/>
  <c r="H166" i="1"/>
  <c r="E166" i="1"/>
  <c r="E168" i="1"/>
  <c r="O150" i="1"/>
  <c r="N150" i="1"/>
  <c r="M150" i="1"/>
  <c r="L150" i="1"/>
  <c r="K150" i="1"/>
  <c r="H147" i="1"/>
  <c r="E147" i="1"/>
  <c r="H146" i="1"/>
  <c r="H145" i="1"/>
  <c r="E145" i="1"/>
  <c r="E146" i="1" s="1"/>
  <c r="O142" i="1"/>
  <c r="N142" i="1"/>
  <c r="M142" i="1"/>
  <c r="L142" i="1"/>
  <c r="K142" i="1"/>
  <c r="H142" i="1"/>
  <c r="H110" i="1"/>
  <c r="H103" i="1"/>
  <c r="H102" i="1"/>
  <c r="E102" i="1"/>
  <c r="E103" i="1" s="1"/>
  <c r="O97" i="1"/>
  <c r="O111" i="1" s="1"/>
  <c r="G14" i="3" s="1"/>
  <c r="N97" i="1"/>
  <c r="N111" i="1" s="1"/>
  <c r="F14" i="3" s="1"/>
  <c r="M97" i="1"/>
  <c r="M111" i="1" s="1"/>
  <c r="E14" i="3" s="1"/>
  <c r="L97" i="1"/>
  <c r="L111" i="1" s="1"/>
  <c r="D14" i="3" s="1"/>
  <c r="K97" i="1"/>
  <c r="K111" i="1" s="1"/>
  <c r="C14" i="3" s="1"/>
  <c r="O73" i="1"/>
  <c r="O87" i="1" s="1"/>
  <c r="G13" i="3" s="1"/>
  <c r="N73" i="1"/>
  <c r="N87" i="1" s="1"/>
  <c r="F13" i="3" s="1"/>
  <c r="M73" i="1"/>
  <c r="M87" i="1" s="1"/>
  <c r="E13" i="3" s="1"/>
  <c r="L73" i="1"/>
  <c r="L87" i="1" s="1"/>
  <c r="D13" i="3" s="1"/>
  <c r="K73" i="1"/>
  <c r="K87" i="1" s="1"/>
  <c r="C13" i="3" s="1"/>
  <c r="E68" i="1"/>
  <c r="S246" i="1" l="1"/>
  <c r="Q246" i="1"/>
  <c r="P246" i="1"/>
  <c r="R246" i="1"/>
  <c r="N155" i="1"/>
  <c r="F16" i="3" s="1"/>
  <c r="K155" i="1"/>
  <c r="C16" i="3" s="1"/>
  <c r="O155" i="1"/>
  <c r="G16" i="3" s="1"/>
  <c r="L155" i="1"/>
  <c r="D16" i="3" s="1"/>
  <c r="M155" i="1"/>
  <c r="E16" i="3" s="1"/>
  <c r="E227" i="1"/>
  <c r="E228" i="1" s="1"/>
  <c r="E139" i="1"/>
  <c r="E213" i="1"/>
  <c r="L21" i="1" l="1"/>
  <c r="L64" i="1" s="1"/>
  <c r="D12" i="3" s="1"/>
  <c r="M21" i="1"/>
  <c r="M64" i="1" s="1"/>
  <c r="E12" i="3" s="1"/>
  <c r="N21" i="1"/>
  <c r="N64" i="1" s="1"/>
  <c r="F12" i="3" s="1"/>
  <c r="O21" i="1"/>
  <c r="O64" i="1" s="1"/>
  <c r="G12" i="3" s="1"/>
  <c r="K21" i="1"/>
  <c r="K64" i="1" s="1"/>
  <c r="C12" i="3" s="1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H53" i="1"/>
  <c r="E53" i="1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K246" i="1"/>
  <c r="C21" i="3"/>
  <c r="C22" i="3" s="1"/>
  <c r="F21" i="3"/>
  <c r="F22" i="3" s="1"/>
  <c r="E23" i="3" l="1"/>
  <c r="H127" i="1"/>
  <c r="H126" i="1"/>
  <c r="H219" i="1"/>
  <c r="H70" i="1"/>
  <c r="H94" i="1"/>
  <c r="H16" i="1"/>
  <c r="H238" i="1"/>
  <c r="H216" i="1"/>
  <c r="H148" i="1"/>
  <c r="H105" i="1"/>
  <c r="H98" i="1"/>
  <c r="H73" i="1"/>
  <c r="H215" i="1"/>
  <c r="H171" i="1"/>
  <c r="H144" i="1"/>
  <c r="H104" i="1"/>
  <c r="H91" i="1"/>
  <c r="H81" i="1"/>
  <c r="H75" i="1"/>
  <c r="H99" i="1"/>
  <c r="H89" i="1"/>
  <c r="H78" i="1"/>
  <c r="H77" i="1"/>
  <c r="H233" i="1"/>
  <c r="H194" i="1"/>
  <c r="H188" i="1"/>
  <c r="H170" i="1"/>
  <c r="H165" i="1"/>
  <c r="H97" i="1"/>
  <c r="H90" i="1"/>
  <c r="H80" i="1"/>
  <c r="H74" i="1"/>
  <c r="H239" i="1"/>
  <c r="H210" i="1"/>
  <c r="H193" i="1"/>
  <c r="H149" i="1"/>
  <c r="H139" i="1"/>
  <c r="H79" i="1"/>
  <c r="H58" i="1"/>
  <c r="H57" i="1"/>
  <c r="H23" i="1"/>
  <c r="I55" i="1" l="1"/>
  <c r="H52" i="1"/>
  <c r="H51" i="1"/>
  <c r="H45" i="1"/>
  <c r="H44" i="1"/>
  <c r="H43" i="1"/>
  <c r="H42" i="1"/>
  <c r="H41" i="1"/>
  <c r="H40" i="1"/>
  <c r="E40" i="1"/>
  <c r="H55" i="1" l="1"/>
  <c r="H54" i="1"/>
  <c r="H56" i="1"/>
  <c r="H19" i="1" l="1"/>
  <c r="H18" i="1"/>
  <c r="H17" i="1"/>
  <c r="O246" i="1" l="1"/>
  <c r="N246" i="1"/>
  <c r="L246" i="1"/>
  <c r="M246" i="1"/>
  <c r="H25" i="1"/>
  <c r="H24" i="1"/>
  <c r="H33" i="1" l="1"/>
  <c r="H32" i="1"/>
  <c r="H31" i="1"/>
  <c r="H30" i="1"/>
  <c r="H29" i="1"/>
  <c r="H28" i="1"/>
  <c r="H27" i="1"/>
  <c r="H26" i="1"/>
  <c r="H15" i="1"/>
  <c r="H14" i="1"/>
  <c r="H13" i="1"/>
  <c r="H12" i="1"/>
  <c r="H10" i="1"/>
  <c r="H9" i="1"/>
  <c r="H8" i="1"/>
  <c r="H7" i="1"/>
  <c r="H6" i="1"/>
  <c r="E5" i="1"/>
  <c r="E11" i="1" s="1"/>
  <c r="E26" i="1" l="1"/>
  <c r="I13" i="1"/>
  <c r="I7" i="1"/>
  <c r="I31" i="1" l="1"/>
</calcChain>
</file>

<file path=xl/sharedStrings.xml><?xml version="1.0" encoding="utf-8"?>
<sst xmlns="http://schemas.openxmlformats.org/spreadsheetml/2006/main" count="2501" uniqueCount="394">
  <si>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</si>
  <si>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</si>
  <si>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</si>
  <si>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</si>
  <si>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</si>
  <si>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</si>
  <si>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</si>
  <si>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</si>
  <si>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</si>
  <si>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</si>
  <si>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</si>
  <si>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</si>
  <si>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</si>
  <si>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</si>
  <si>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</si>
  <si>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</si>
  <si>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</si>
  <si>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</si>
  <si>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</si>
  <si>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</si>
  <si>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</si>
  <si>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</si>
  <si>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</si>
  <si>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</si>
  <si>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</si>
  <si>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</si>
  <si>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</si>
  <si>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</si>
  <si>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</si>
  <si>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</si>
  <si>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</si>
  <si>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</si>
  <si>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</si>
  <si>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</si>
  <si>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</si>
  <si>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</si>
  <si>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</si>
  <si>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</si>
  <si>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</si>
  <si>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</si>
  <si>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</si>
  <si>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</si>
  <si>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</si>
  <si>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</si>
  <si>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</si>
  <si>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</si>
  <si>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</si>
  <si>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</si>
  <si>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</si>
  <si>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</si>
  <si>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</si>
  <si>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</si>
  <si>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</si>
  <si>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</si>
  <si>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</si>
  <si>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</si>
  <si>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</si>
  <si>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</si>
  <si>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</si>
  <si>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</si>
  <si>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</si>
  <si>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</si>
  <si>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</si>
  <si>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</si>
  <si>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</si>
  <si>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</si>
  <si>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</si>
  <si>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</si>
  <si>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</si>
  <si>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</si>
  <si>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</si>
  <si>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</si>
  <si>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</si>
  <si>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</si>
  <si>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</si>
  <si>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</si>
  <si>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</si>
  <si>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</si>
  <si>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</si>
  <si>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</si>
  <si>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</si>
  <si>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</si>
  <si>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</si>
  <si>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</si>
  <si>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</si>
  <si>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</si>
  <si>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</si>
  <si>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</si>
  <si>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</si>
  <si>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</si>
  <si>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</si>
  <si>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</si>
  <si>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</si>
  <si>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</si>
  <si>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</si>
  <si>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</si>
  <si>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</si>
  <si>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</si>
  <si>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</si>
  <si>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</si>
  <si>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</si>
  <si>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</si>
  <si>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</si>
  <si>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</si>
  <si>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</si>
  <si>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</si>
  <si>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</si>
  <si>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</si>
  <si>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</si>
  <si>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</si>
  <si>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</si>
  <si>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</si>
  <si>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</si>
  <si>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</si>
  <si>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</si>
  <si>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</si>
  <si>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</si>
  <si>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</si>
  <si>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</si>
  <si>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</si>
  <si>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</si>
  <si>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</si>
  <si>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</si>
  <si>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</si>
  <si>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</si>
  <si>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</si>
  <si>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</si>
  <si>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</si>
  <si>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</si>
  <si>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</si>
  <si>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</si>
  <si>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</si>
  <si>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</si>
  <si>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</si>
  <si>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</si>
  <si>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</si>
  <si>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</si>
  <si>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</si>
  <si>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</si>
  <si>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</si>
  <si>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</si>
  <si>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</si>
  <si>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</si>
  <si>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</si>
  <si>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</si>
  <si>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</si>
  <si>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</si>
  <si>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</si>
  <si>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</si>
  <si>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</si>
  <si>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</si>
  <si>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</si>
  <si>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</si>
  <si>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</si>
  <si>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</si>
  <si>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</si>
  <si>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</si>
  <si>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</si>
  <si>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</si>
  <si>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</si>
  <si>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</si>
  <si>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</si>
  <si>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</si>
  <si>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</si>
  <si>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</si>
  <si>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</si>
  <si>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</si>
  <si>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</si>
  <si>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</si>
  <si>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</si>
  <si>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</si>
  <si>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</si>
  <si>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</si>
  <si>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</si>
  <si>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</si>
  <si>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</si>
  <si>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</si>
  <si>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</si>
  <si>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</si>
  <si>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</si>
  <si>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</si>
  <si>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</si>
  <si>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</si>
  <si>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</si>
  <si>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</si>
  <si>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</si>
  <si>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</si>
  <si>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</si>
  <si>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</si>
  <si>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</si>
  <si>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</si>
  <si>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</si>
  <si>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</si>
  <si>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</si>
  <si>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</si>
  <si>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</si>
  <si>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</si>
  <si>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</si>
  <si>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</si>
  <si>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</si>
  <si>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</si>
  <si>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</si>
  <si>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</si>
  <si>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</si>
  <si>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</si>
  <si>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</si>
  <si>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</si>
  <si>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</si>
  <si>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</si>
  <si>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</si>
  <si>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</si>
  <si>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</si>
  <si>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</si>
  <si>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</si>
  <si>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</si>
  <si>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</si>
  <si>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</si>
  <si>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</si>
  <si>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</si>
  <si>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</si>
  <si>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</si>
  <si>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</si>
  <si>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</si>
  <si>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</si>
  <si>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</si>
  <si>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</si>
  <si>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</si>
  <si>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</si>
  <si>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</si>
  <si>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</si>
  <si>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</si>
  <si>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</si>
  <si>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</si>
  <si>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</si>
  <si>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</si>
  <si>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</si>
  <si>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</si>
  <si>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</si>
  <si>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</si>
  <si>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</si>
  <si>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</si>
  <si>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</si>
  <si>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</si>
  <si>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</si>
  <si>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</si>
  <si>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</si>
  <si>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</si>
  <si>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</si>
  <si>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</si>
  <si>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</si>
  <si>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</si>
  <si>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</si>
  <si>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</si>
  <si>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</si>
  <si>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</si>
  <si>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</si>
  <si>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</si>
  <si>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</si>
  <si>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</si>
  <si>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</si>
  <si>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</si>
  <si>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</si>
  <si>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</si>
  <si>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</si>
  <si>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</si>
  <si>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</si>
  <si>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</si>
  <si>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</si>
  <si>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</si>
  <si>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</si>
  <si>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</si>
  <si>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</si>
  <si>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</si>
  <si>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</si>
  <si>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</si>
  <si>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</si>
  <si>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</si>
  <si>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</si>
  <si>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</si>
  <si>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</si>
  <si>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</si>
  <si>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</si>
  <si>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</si>
  <si>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</si>
  <si>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</si>
  <si>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</si>
  <si>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</si>
  <si>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</si>
  <si>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</si>
  <si>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</si>
  <si>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</si>
  <si>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</si>
  <si>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</si>
  <si>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</si>
  <si>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</si>
  <si>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</si>
  <si>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</si>
  <si>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</si>
  <si>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</si>
  <si>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</si>
  <si>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</si>
  <si>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</si>
  <si>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</si>
  <si>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</si>
  <si>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</si>
  <si>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</si>
  <si>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</si>
  <si>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</si>
  <si>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</si>
  <si>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</si>
  <si>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</si>
  <si>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</si>
  <si>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</si>
  <si>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</si>
  <si>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</si>
  <si>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</si>
  <si>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</si>
  <si>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</si>
  <si>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</si>
  <si>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</si>
  <si>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</si>
  <si>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</si>
  <si>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</si>
  <si>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</si>
  <si>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</si>
  <si>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</si>
  <si>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</si>
  <si>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</si>
  <si>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</si>
  <si>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</si>
  <si>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</si>
  <si>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</si>
  <si>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</si>
  <si>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</si>
  <si>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</si>
  <si>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</si>
  <si>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</si>
  <si>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</si>
  <si>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</si>
  <si>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</si>
  <si>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</si>
  <si>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</si>
  <si>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</si>
  <si>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</si>
  <si>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</si>
  <si>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</si>
  <si>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</si>
  <si>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</si>
  <si>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</si>
  <si>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</si>
  <si>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</si>
  <si>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</si>
  <si>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Рыба  тушенная в томате с овощами  75/25</t>
  </si>
  <si>
    <t>Напиток фруктово- ягодный</t>
  </si>
  <si>
    <t>Кисель фруктово- ягодный</t>
  </si>
  <si>
    <t>Салат из ранней капусты с огурцом и раст маслом</t>
  </si>
  <si>
    <t>Чай с сахаром</t>
  </si>
  <si>
    <t>Борщ со сметаной</t>
  </si>
  <si>
    <t>Говядина тушеная</t>
  </si>
  <si>
    <t>Омлет натуральный</t>
  </si>
  <si>
    <t>Салат из ранней капусты с зеленью</t>
  </si>
  <si>
    <t>Салат из помидоров с луком и маслом растительным</t>
  </si>
  <si>
    <t>Салат из отварной свеклы с растительным маслом</t>
  </si>
  <si>
    <t>Салат из отварной свеклы с маслом</t>
  </si>
  <si>
    <t>Макароны с сыром</t>
  </si>
  <si>
    <t>Борщ  со сметаной</t>
  </si>
  <si>
    <t>40/11</t>
  </si>
  <si>
    <t>40/12</t>
  </si>
  <si>
    <t>40/13</t>
  </si>
  <si>
    <t>40/14</t>
  </si>
  <si>
    <t>40/15</t>
  </si>
  <si>
    <t>Салат из ранней капусты с маслом растительным</t>
  </si>
  <si>
    <t>Всего за 18 дней</t>
  </si>
  <si>
    <t>Фрукт свежий (Банан)</t>
  </si>
  <si>
    <t>Суп молочный рисовый</t>
  </si>
  <si>
    <t>Белки при расчете соотношения всегда берутся за 1</t>
  </si>
  <si>
    <t>200/20</t>
  </si>
  <si>
    <t xml:space="preserve">Запеканка из творога 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</si>
  <si>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</si>
  <si>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Фрукт свежий (банан)</t>
  </si>
  <si>
    <t xml:space="preserve">булочка кефирная </t>
  </si>
  <si>
    <t xml:space="preserve">булочка школьная </t>
  </si>
  <si>
    <t xml:space="preserve">булочка сырная </t>
  </si>
  <si>
    <t xml:space="preserve">Булочка кефираня </t>
  </si>
  <si>
    <t>1 шт</t>
  </si>
  <si>
    <t>75/26</t>
  </si>
  <si>
    <t>75/27</t>
  </si>
  <si>
    <t>75/28</t>
  </si>
  <si>
    <t>75/29</t>
  </si>
  <si>
    <t>75/30</t>
  </si>
  <si>
    <t>75/31</t>
  </si>
  <si>
    <t xml:space="preserve">Компот из свежих фруктов( яблоко) </t>
  </si>
  <si>
    <t xml:space="preserve">Суп рыбный </t>
  </si>
  <si>
    <t>17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</si>
</sst>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3" formatCode="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0" fontId="20" fillId="0" borderId="0"/>
  </cellStyleXfs>
  <cellXfs count="1028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/>
    <xf numFmtId="166" fontId="7" fillId="0" borderId="1" xfId="1" applyNumberFormat="1" applyFont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/>
    </xf>
    <xf numFmtId="166" fontId="15" fillId="0" borderId="1" xfId="1" applyNumberFormat="1" applyFont="1" applyBorder="1"/>
    <xf numFmtId="166" fontId="15" fillId="0" borderId="0" xfId="1" applyNumberFormat="1" applyFont="1"/>
    <xf numFmtId="0" fontId="5" fillId="0" borderId="1" xfId="0" applyFont="1" applyBorder="1" applyAlignment="1">
      <alignment horizontal="center"/>
    </xf>
    <xf numFmtId="166" fontId="8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14" fillId="0" borderId="1" xfId="1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1" fillId="0" borderId="1" xfId="0" applyFont="1" applyBorder="1"/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169" fontId="14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0" fillId="0" borderId="2" xfId="0" applyBorder="1"/>
    <xf numFmtId="0" fontId="5" fillId="4" borderId="1" xfId="0" applyFont="1" applyFill="1" applyBorder="1" applyAlignment="1">
      <alignment horizontal="center"/>
    </xf>
    <xf numFmtId="165" fontId="14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5" fillId="0" borderId="2" xfId="0" applyFont="1" applyBorder="1"/>
    <xf numFmtId="0" fontId="1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4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4" fillId="4" borderId="1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4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69" fontId="14" fillId="4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29" fillId="0" borderId="5" xfId="0" applyFont="1" applyBorder="1"/>
    <xf numFmtId="0" fontId="7" fillId="4" borderId="1" xfId="0" applyFont="1" applyFill="1" applyBorder="1" applyAlignment="1">
      <alignment horizontal="left"/>
    </xf>
    <xf numFmtId="0" fontId="17" fillId="0" borderId="1" xfId="0" applyFont="1" applyBorder="1"/>
    <xf numFmtId="0" fontId="0" fillId="0" borderId="0" xfId="0" applyAlignment="1">
      <alignment horizontal="center"/>
    </xf>
    <xf numFmtId="0" fontId="2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0" fillId="4" borderId="1" xfId="0" applyFill="1" applyBorder="1" applyAlignment="1"/>
    <xf numFmtId="0" fontId="10" fillId="0" borderId="1" xfId="0" applyFont="1" applyBorder="1"/>
    <xf numFmtId="164" fontId="14" fillId="0" borderId="1" xfId="1" applyFont="1" applyBorder="1" applyAlignment="1">
      <alignment horizontal="center" vertical="center"/>
    </xf>
    <xf numFmtId="0" fontId="29" fillId="4" borderId="1" xfId="0" applyFont="1" applyFill="1" applyBorder="1"/>
    <xf numFmtId="0" fontId="29" fillId="0" borderId="1" xfId="0" applyFont="1" applyBorder="1"/>
    <xf numFmtId="0" fontId="13" fillId="0" borderId="1" xfId="0" applyFont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2" fillId="0" borderId="1" xfId="0" applyFont="1" applyBorder="1"/>
    <xf numFmtId="0" fontId="31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6" fillId="3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/>
    </xf>
    <xf numFmtId="0" fontId="0" fillId="0" borderId="1" xfId="0" applyFont="1" applyBorder="1"/>
    <xf numFmtId="0" fontId="33" fillId="0" borderId="1" xfId="0" applyFont="1" applyBorder="1"/>
    <xf numFmtId="0" fontId="0" fillId="0" borderId="0" xfId="0" applyFont="1"/>
    <xf numFmtId="0" fontId="5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/>
    </xf>
    <xf numFmtId="168" fontId="8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166" fontId="14" fillId="4" borderId="0" xfId="1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/>
    </xf>
    <xf numFmtId="0" fontId="28" fillId="0" borderId="8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4" fontId="34" fillId="0" borderId="1" xfId="1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70" fontId="34" fillId="0" borderId="1" xfId="1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166" fontId="34" fillId="0" borderId="1" xfId="1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/>
    <xf numFmtId="0" fontId="26" fillId="4" borderId="1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4" fillId="0" borderId="1" xfId="0" applyNumberFormat="1" applyFont="1" applyBorder="1" applyAlignment="1"/>
    <xf numFmtId="167" fontId="5" fillId="2" borderId="1" xfId="0" applyNumberFormat="1" applyFont="1" applyFill="1" applyBorder="1" applyAlignment="1"/>
    <xf numFmtId="167" fontId="14" fillId="0" borderId="1" xfId="1" applyNumberFormat="1" applyFont="1" applyBorder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7" fillId="4" borderId="0" xfId="0" applyFont="1" applyFill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 wrapText="1"/>
    </xf>
    <xf numFmtId="0" fontId="8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5" fillId="4" borderId="1" xfId="2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6" fillId="4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6" fontId="14" fillId="4" borderId="8" xfId="1" applyNumberFormat="1" applyFont="1" applyFill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8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8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168" fontId="8" fillId="0" borderId="1" xfId="0" applyNumberFormat="1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left"/>
    </xf>
    <xf numFmtId="0" fontId="8" fillId="0" borderId="2" xfId="0" applyFont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center"/>
    </xf>
    <xf numFmtId="0" fontId="41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right" vertical="center" wrapText="1"/>
    </xf>
    <xf numFmtId="0" fontId="27" fillId="4" borderId="1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left" vertical="center" wrapText="1"/>
    </xf>
    <xf numFmtId="16" fontId="6" fillId="4" borderId="1" xfId="0" applyNumberFormat="1" applyFont="1" applyFill="1" applyBorder="1" applyAlignment="1">
      <alignment horizontal="center" vertical="center" wrapText="1"/>
    </xf>
    <xf numFmtId="16" fontId="14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0" fontId="36" fillId="0" borderId="0" xfId="0" applyFont="1"/>
    <xf numFmtId="2" fontId="42" fillId="0" borderId="1" xfId="0" applyNumberFormat="1" applyFont="1" applyBorder="1"/>
    <xf numFmtId="0" fontId="33" fillId="0" borderId="1" xfId="0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6" fillId="0" borderId="0" xfId="0" applyFont="1"/>
    <xf numFmtId="0" fontId="47" fillId="0" borderId="1" xfId="0" applyFont="1" applyBorder="1"/>
    <xf numFmtId="0" fontId="5" fillId="4" borderId="2" xfId="0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27" fillId="0" borderId="28" xfId="0" applyFont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48" fillId="5" borderId="34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49" fontId="17" fillId="0" borderId="44" xfId="0" applyNumberFormat="1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9" fillId="4" borderId="44" xfId="0" applyFont="1" applyFill="1" applyBorder="1" applyAlignment="1">
      <alignment horizontal="center"/>
    </xf>
    <xf numFmtId="0" fontId="17" fillId="4" borderId="44" xfId="0" applyFont="1" applyFill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48" fillId="5" borderId="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41" fillId="4" borderId="44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/>
    </xf>
    <xf numFmtId="0" fontId="41" fillId="4" borderId="47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wrapText="1"/>
    </xf>
    <xf numFmtId="0" fontId="4" fillId="4" borderId="44" xfId="0" applyFont="1" applyFill="1" applyBorder="1" applyAlignment="1">
      <alignment horizontal="center"/>
    </xf>
    <xf numFmtId="0" fontId="30" fillId="0" borderId="44" xfId="0" applyFont="1" applyBorder="1" applyAlignment="1">
      <alignment horizontal="center" wrapText="1"/>
    </xf>
    <xf numFmtId="49" fontId="0" fillId="0" borderId="44" xfId="0" applyNumberForma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27" fillId="4" borderId="17" xfId="0" applyFont="1" applyFill="1" applyBorder="1" applyAlignment="1">
      <alignment horizontal="center" vertical="center"/>
    </xf>
    <xf numFmtId="0" fontId="0" fillId="5" borderId="47" xfId="0" applyFill="1" applyBorder="1" applyAlignment="1">
      <alignment horizontal="center"/>
    </xf>
    <xf numFmtId="0" fontId="0" fillId="5" borderId="47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48" fillId="5" borderId="47" xfId="0" applyFont="1" applyFill="1" applyBorder="1" applyAlignment="1">
      <alignment horizontal="center"/>
    </xf>
    <xf numFmtId="0" fontId="48" fillId="5" borderId="32" xfId="0" applyFont="1" applyFill="1" applyBorder="1" applyAlignment="1">
      <alignment horizontal="center"/>
    </xf>
    <xf numFmtId="0" fontId="48" fillId="5" borderId="2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27" fillId="4" borderId="1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29" xfId="0" applyNumberFormat="1" applyFont="1" applyFill="1" applyBorder="1" applyAlignment="1">
      <alignment horizontal="center" vertical="center"/>
    </xf>
    <xf numFmtId="2" fontId="5" fillId="4" borderId="41" xfId="0" applyNumberFormat="1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2" fontId="5" fillId="4" borderId="39" xfId="0" applyNumberFormat="1" applyFont="1" applyFill="1" applyBorder="1" applyAlignment="1">
      <alignment horizontal="center" vertical="center"/>
    </xf>
    <xf numFmtId="2" fontId="5" fillId="4" borderId="40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27" fillId="4" borderId="39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7" fillId="4" borderId="8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48" fillId="5" borderId="26" xfId="0" applyFont="1" applyFill="1" applyBorder="1" applyAlignment="1">
      <alignment horizontal="center"/>
    </xf>
    <xf numFmtId="0" fontId="48" fillId="5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41" fillId="4" borderId="45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2" fontId="27" fillId="4" borderId="1" xfId="0" applyNumberFormat="1" applyFont="1" applyFill="1" applyBorder="1" applyAlignment="1">
      <alignment horizontal="center"/>
    </xf>
    <xf numFmtId="2" fontId="27" fillId="4" borderId="29" xfId="0" applyNumberFormat="1" applyFont="1" applyFill="1" applyBorder="1" applyAlignment="1">
      <alignment horizontal="center"/>
    </xf>
    <xf numFmtId="0" fontId="27" fillId="4" borderId="36" xfId="0" applyFont="1" applyFill="1" applyBorder="1" applyAlignment="1">
      <alignment horizontal="center"/>
    </xf>
    <xf numFmtId="0" fontId="27" fillId="4" borderId="40" xfId="0" applyFont="1" applyFill="1" applyBorder="1" applyAlignment="1">
      <alignment horizontal="center"/>
    </xf>
    <xf numFmtId="2" fontId="27" fillId="4" borderId="1" xfId="0" applyNumberFormat="1" applyFont="1" applyFill="1" applyBorder="1" applyAlignment="1">
      <alignment horizontal="center" vertical="center"/>
    </xf>
    <xf numFmtId="0" fontId="49" fillId="4" borderId="45" xfId="0" applyFont="1" applyFill="1" applyBorder="1" applyAlignment="1">
      <alignment wrapText="1"/>
    </xf>
    <xf numFmtId="2" fontId="5" fillId="4" borderId="7" xfId="0" applyNumberFormat="1" applyFont="1" applyFill="1" applyBorder="1" applyAlignment="1">
      <alignment horizontal="center" vertical="center"/>
    </xf>
    <xf numFmtId="2" fontId="27" fillId="4" borderId="7" xfId="0" applyNumberFormat="1" applyFont="1" applyFill="1" applyBorder="1" applyAlignment="1">
      <alignment horizontal="center" vertical="center"/>
    </xf>
    <xf numFmtId="2" fontId="27" fillId="4" borderId="29" xfId="0" applyNumberFormat="1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2" fontId="27" fillId="4" borderId="35" xfId="0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2" fontId="27" fillId="4" borderId="39" xfId="0" applyNumberFormat="1" applyFont="1" applyFill="1" applyBorder="1" applyAlignment="1">
      <alignment horizontal="center"/>
    </xf>
    <xf numFmtId="2" fontId="5" fillId="4" borderId="40" xfId="0" applyNumberFormat="1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/>
    </xf>
    <xf numFmtId="0" fontId="27" fillId="4" borderId="56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horizontal="center"/>
    </xf>
    <xf numFmtId="0" fontId="27" fillId="4" borderId="44" xfId="0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4" borderId="55" xfId="0" applyFont="1" applyFill="1" applyBorder="1" applyAlignment="1">
      <alignment horizontal="center"/>
    </xf>
    <xf numFmtId="2" fontId="5" fillId="4" borderId="44" xfId="0" applyNumberFormat="1" applyFont="1" applyFill="1" applyBorder="1" applyAlignment="1">
      <alignment horizontal="center" vertical="center"/>
    </xf>
    <xf numFmtId="2" fontId="27" fillId="4" borderId="44" xfId="0" applyNumberFormat="1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/>
    </xf>
    <xf numFmtId="4" fontId="5" fillId="4" borderId="7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 vertical="center"/>
    </xf>
    <xf numFmtId="2" fontId="5" fillId="4" borderId="56" xfId="0" applyNumberFormat="1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/>
    </xf>
    <xf numFmtId="0" fontId="48" fillId="5" borderId="58" xfId="0" applyFont="1" applyFill="1" applyBorder="1" applyAlignment="1">
      <alignment horizontal="center"/>
    </xf>
    <xf numFmtId="2" fontId="27" fillId="4" borderId="7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2" fontId="27" fillId="4" borderId="56" xfId="0" applyNumberFormat="1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2" fontId="5" fillId="4" borderId="44" xfId="0" applyNumberFormat="1" applyFont="1" applyFill="1" applyBorder="1" applyAlignment="1">
      <alignment horizontal="center"/>
    </xf>
    <xf numFmtId="2" fontId="27" fillId="4" borderId="44" xfId="0" applyNumberFormat="1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27" fillId="4" borderId="45" xfId="0" applyFont="1" applyFill="1" applyBorder="1" applyAlignment="1">
      <alignment horizontal="center" vertical="center"/>
    </xf>
    <xf numFmtId="2" fontId="5" fillId="4" borderId="55" xfId="0" applyNumberFormat="1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/>
    </xf>
    <xf numFmtId="0" fontId="48" fillId="5" borderId="50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2" fontId="27" fillId="4" borderId="55" xfId="0" applyNumberFormat="1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4" fontId="5" fillId="4" borderId="47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/>
    <xf numFmtId="173" fontId="47" fillId="0" borderId="1" xfId="0" applyNumberFormat="1" applyFont="1" applyBorder="1"/>
    <xf numFmtId="0" fontId="41" fillId="0" borderId="44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/>
    </xf>
    <xf numFmtId="0" fontId="41" fillId="0" borderId="47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2" fontId="5" fillId="0" borderId="44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2" fontId="27" fillId="0" borderId="44" xfId="0" applyNumberFormat="1" applyFont="1" applyFill="1" applyBorder="1" applyAlignment="1">
      <alignment horizontal="center"/>
    </xf>
    <xf numFmtId="2" fontId="27" fillId="0" borderId="7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/>
    </xf>
    <xf numFmtId="2" fontId="27" fillId="0" borderId="44" xfId="0" applyNumberFormat="1" applyFont="1" applyFill="1" applyBorder="1" applyAlignment="1">
      <alignment horizontal="center" vertical="center"/>
    </xf>
    <xf numFmtId="2" fontId="5" fillId="0" borderId="4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2" fontId="27" fillId="0" borderId="29" xfId="0" applyNumberFormat="1" applyFont="1" applyFill="1" applyBorder="1" applyAlignment="1">
      <alignment horizontal="center" vertical="center"/>
    </xf>
    <xf numFmtId="2" fontId="5" fillId="0" borderId="55" xfId="0" applyNumberFormat="1" applyFont="1" applyFill="1" applyBorder="1" applyAlignment="1">
      <alignment horizontal="center" vertical="center"/>
    </xf>
    <xf numFmtId="2" fontId="5" fillId="0" borderId="56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2" fontId="27" fillId="0" borderId="41" xfId="0" applyNumberFormat="1" applyFont="1" applyFill="1" applyBorder="1" applyAlignment="1">
      <alignment horizontal="center" vertical="center"/>
    </xf>
    <xf numFmtId="0" fontId="0" fillId="0" borderId="0" xfId="0" applyFill="1"/>
    <xf numFmtId="2" fontId="5" fillId="0" borderId="41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 vertical="center"/>
    </xf>
    <xf numFmtId="0" fontId="0" fillId="4" borderId="17" xfId="0" applyFill="1" applyBorder="1"/>
    <xf numFmtId="0" fontId="49" fillId="0" borderId="16" xfId="0" applyFont="1" applyBorder="1" applyAlignment="1">
      <alignment wrapText="1"/>
    </xf>
    <xf numFmtId="0" fontId="36" fillId="0" borderId="16" xfId="0" applyFont="1" applyFill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6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4" borderId="13" xfId="0" applyFont="1" applyFill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166" fontId="40" fillId="0" borderId="13" xfId="1" applyNumberFormat="1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4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166" fontId="40" fillId="0" borderId="0" xfId="1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9" fillId="4" borderId="6" xfId="0" applyFont="1" applyFill="1" applyBorder="1" applyAlignment="1">
      <alignment horizontal="center" wrapText="1"/>
    </xf>
    <xf numFmtId="0" fontId="39" fillId="0" borderId="6" xfId="0" applyFont="1" applyBorder="1" applyAlignment="1">
      <alignment horizontal="center" wrapText="1"/>
    </xf>
    <xf numFmtId="166" fontId="40" fillId="0" borderId="6" xfId="1" applyNumberFormat="1" applyFont="1" applyBorder="1" applyAlignment="1">
      <alignment wrapText="1"/>
    </xf>
    <xf numFmtId="0" fontId="40" fillId="0" borderId="6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51" fillId="0" borderId="0" xfId="0" applyFont="1"/>
    <xf numFmtId="0" fontId="52" fillId="4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5" borderId="47" xfId="0" applyFont="1" applyFill="1" applyBorder="1" applyAlignment="1">
      <alignment horizontal="center"/>
    </xf>
    <xf numFmtId="0" fontId="52" fillId="5" borderId="32" xfId="0" applyFont="1" applyFill="1" applyBorder="1" applyAlignment="1">
      <alignment horizontal="center"/>
    </xf>
    <xf numFmtId="0" fontId="53" fillId="5" borderId="2" xfId="0" applyFont="1" applyFill="1" applyBorder="1" applyAlignment="1">
      <alignment horizontal="center"/>
    </xf>
    <xf numFmtId="166" fontId="53" fillId="5" borderId="2" xfId="1" applyNumberFormat="1" applyFont="1" applyFill="1" applyBorder="1" applyAlignment="1">
      <alignment horizontal="center"/>
    </xf>
    <xf numFmtId="0" fontId="53" fillId="5" borderId="33" xfId="0" applyFont="1" applyFill="1" applyBorder="1" applyAlignment="1">
      <alignment horizontal="center"/>
    </xf>
    <xf numFmtId="0" fontId="51" fillId="5" borderId="32" xfId="0" applyFont="1" applyFill="1" applyBorder="1" applyAlignment="1">
      <alignment horizontal="center"/>
    </xf>
    <xf numFmtId="0" fontId="51" fillId="5" borderId="2" xfId="0" applyFont="1" applyFill="1" applyBorder="1" applyAlignment="1">
      <alignment horizontal="center"/>
    </xf>
    <xf numFmtId="0" fontId="51" fillId="5" borderId="11" xfId="0" applyFont="1" applyFill="1" applyBorder="1" applyAlignment="1">
      <alignment horizontal="center"/>
    </xf>
    <xf numFmtId="0" fontId="51" fillId="5" borderId="50" xfId="0" applyFont="1" applyFill="1" applyBorder="1" applyAlignment="1">
      <alignment horizontal="center"/>
    </xf>
    <xf numFmtId="0" fontId="51" fillId="5" borderId="58" xfId="0" applyFont="1" applyFill="1" applyBorder="1" applyAlignment="1">
      <alignment horizontal="center"/>
    </xf>
    <xf numFmtId="0" fontId="51" fillId="5" borderId="26" xfId="0" applyFont="1" applyFill="1" applyBorder="1" applyAlignment="1">
      <alignment horizontal="center"/>
    </xf>
    <xf numFmtId="0" fontId="51" fillId="5" borderId="27" xfId="0" applyFont="1" applyFill="1" applyBorder="1" applyAlignment="1">
      <alignment horizontal="center"/>
    </xf>
    <xf numFmtId="0" fontId="52" fillId="0" borderId="44" xfId="0" applyFont="1" applyBorder="1" applyAlignment="1">
      <alignment horizontal="center" wrapText="1"/>
    </xf>
    <xf numFmtId="49" fontId="52" fillId="0" borderId="44" xfId="0" applyNumberFormat="1" applyFont="1" applyBorder="1" applyAlignment="1">
      <alignment horizontal="center" wrapText="1"/>
    </xf>
    <xf numFmtId="0" fontId="54" fillId="4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5" fillId="0" borderId="28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7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1" fillId="4" borderId="44" xfId="0" applyFont="1" applyFill="1" applyBorder="1" applyAlignment="1">
      <alignment horizontal="center"/>
    </xf>
    <xf numFmtId="0" fontId="55" fillId="4" borderId="28" xfId="0" applyFont="1" applyFill="1" applyBorder="1" applyAlignment="1">
      <alignment horizontal="center" vertical="center"/>
    </xf>
    <xf numFmtId="0" fontId="55" fillId="4" borderId="1" xfId="0" applyFont="1" applyFill="1" applyBorder="1" applyAlignment="1">
      <alignment horizontal="center" vertical="center"/>
    </xf>
    <xf numFmtId="0" fontId="55" fillId="4" borderId="8" xfId="0" applyFont="1" applyFill="1" applyBorder="1" applyAlignment="1">
      <alignment horizontal="center" vertical="center"/>
    </xf>
    <xf numFmtId="2" fontId="55" fillId="4" borderId="44" xfId="0" applyNumberFormat="1" applyFont="1" applyFill="1" applyBorder="1" applyAlignment="1">
      <alignment horizontal="center" vertical="center"/>
    </xf>
    <xf numFmtId="2" fontId="55" fillId="4" borderId="7" xfId="0" applyNumberFormat="1" applyFont="1" applyFill="1" applyBorder="1" applyAlignment="1">
      <alignment horizontal="center" vertical="center"/>
    </xf>
    <xf numFmtId="2" fontId="55" fillId="4" borderId="1" xfId="0" applyNumberFormat="1" applyFont="1" applyFill="1" applyBorder="1" applyAlignment="1">
      <alignment horizontal="center" vertical="center"/>
    </xf>
    <xf numFmtId="2" fontId="56" fillId="4" borderId="29" xfId="0" applyNumberFormat="1" applyFont="1" applyFill="1" applyBorder="1" applyAlignment="1">
      <alignment horizontal="center" vertical="center"/>
    </xf>
    <xf numFmtId="0" fontId="55" fillId="4" borderId="44" xfId="0" applyFont="1" applyFill="1" applyBorder="1" applyAlignment="1">
      <alignment horizontal="center" vertical="center"/>
    </xf>
    <xf numFmtId="0" fontId="55" fillId="4" borderId="7" xfId="0" applyFont="1" applyFill="1" applyBorder="1" applyAlignment="1">
      <alignment horizontal="center" vertical="center"/>
    </xf>
    <xf numFmtId="0" fontId="56" fillId="4" borderId="29" xfId="0" applyFont="1" applyFill="1" applyBorder="1" applyAlignment="1">
      <alignment horizontal="center" vertical="center"/>
    </xf>
    <xf numFmtId="0" fontId="51" fillId="4" borderId="45" xfId="0" applyFont="1" applyFill="1" applyBorder="1" applyAlignment="1">
      <alignment horizontal="center"/>
    </xf>
    <xf numFmtId="0" fontId="55" fillId="4" borderId="36" xfId="0" applyFont="1" applyFill="1" applyBorder="1" applyAlignment="1">
      <alignment horizontal="center"/>
    </xf>
    <xf numFmtId="0" fontId="55" fillId="4" borderId="17" xfId="0" applyFont="1" applyFill="1" applyBorder="1" applyAlignment="1">
      <alignment horizontal="center"/>
    </xf>
    <xf numFmtId="0" fontId="55" fillId="4" borderId="12" xfId="0" applyFont="1" applyFill="1" applyBorder="1" applyAlignment="1">
      <alignment horizontal="center"/>
    </xf>
    <xf numFmtId="0" fontId="55" fillId="4" borderId="55" xfId="0" applyFont="1" applyFill="1" applyBorder="1" applyAlignment="1">
      <alignment horizontal="center"/>
    </xf>
    <xf numFmtId="0" fontId="55" fillId="4" borderId="56" xfId="0" applyFont="1" applyFill="1" applyBorder="1" applyAlignment="1">
      <alignment horizontal="center"/>
    </xf>
    <xf numFmtId="0" fontId="55" fillId="4" borderId="39" xfId="0" applyFont="1" applyFill="1" applyBorder="1" applyAlignment="1">
      <alignment horizontal="center"/>
    </xf>
    <xf numFmtId="0" fontId="56" fillId="4" borderId="40" xfId="0" applyFont="1" applyFill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6" fillId="4" borderId="28" xfId="0" applyFont="1" applyFill="1" applyBorder="1" applyAlignment="1">
      <alignment horizontal="center" vertical="center"/>
    </xf>
    <xf numFmtId="0" fontId="56" fillId="4" borderId="1" xfId="0" applyFont="1" applyFill="1" applyBorder="1" applyAlignment="1">
      <alignment horizontal="center" vertical="center"/>
    </xf>
    <xf numFmtId="0" fontId="56" fillId="4" borderId="8" xfId="0" applyFont="1" applyFill="1" applyBorder="1" applyAlignment="1">
      <alignment horizontal="center" vertical="center"/>
    </xf>
    <xf numFmtId="2" fontId="56" fillId="4" borderId="44" xfId="0" applyNumberFormat="1" applyFont="1" applyFill="1" applyBorder="1" applyAlignment="1">
      <alignment horizontal="center" vertical="center"/>
    </xf>
    <xf numFmtId="2" fontId="56" fillId="4" borderId="7" xfId="0" applyNumberFormat="1" applyFont="1" applyFill="1" applyBorder="1" applyAlignment="1">
      <alignment horizontal="center" vertical="center"/>
    </xf>
    <xf numFmtId="2" fontId="56" fillId="4" borderId="1" xfId="0" applyNumberFormat="1" applyFont="1" applyFill="1" applyBorder="1" applyAlignment="1">
      <alignment horizontal="center" vertical="center"/>
    </xf>
    <xf numFmtId="0" fontId="57" fillId="0" borderId="44" xfId="0" applyFont="1" applyBorder="1" applyAlignment="1">
      <alignment horizontal="center"/>
    </xf>
    <xf numFmtId="0" fontId="56" fillId="0" borderId="28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6" fillId="4" borderId="44" xfId="0" applyFont="1" applyFill="1" applyBorder="1" applyAlignment="1">
      <alignment horizontal="center" vertical="center"/>
    </xf>
    <xf numFmtId="0" fontId="56" fillId="4" borderId="7" xfId="0" applyFont="1" applyFill="1" applyBorder="1" applyAlignment="1">
      <alignment horizontal="center" vertical="center"/>
    </xf>
    <xf numFmtId="0" fontId="56" fillId="2" borderId="28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/>
    </xf>
    <xf numFmtId="0" fontId="56" fillId="2" borderId="8" xfId="0" applyFont="1" applyFill="1" applyBorder="1" applyAlignment="1">
      <alignment horizontal="center" vertical="center"/>
    </xf>
    <xf numFmtId="0" fontId="56" fillId="2" borderId="44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vertical="center"/>
    </xf>
    <xf numFmtId="0" fontId="56" fillId="2" borderId="29" xfId="0" applyFont="1" applyFill="1" applyBorder="1" applyAlignment="1">
      <alignment horizontal="center" vertical="center"/>
    </xf>
    <xf numFmtId="0" fontId="56" fillId="4" borderId="36" xfId="0" applyFont="1" applyFill="1" applyBorder="1" applyAlignment="1">
      <alignment horizontal="center"/>
    </xf>
    <xf numFmtId="0" fontId="56" fillId="4" borderId="17" xfId="0" applyFont="1" applyFill="1" applyBorder="1" applyAlignment="1">
      <alignment horizontal="center"/>
    </xf>
    <xf numFmtId="0" fontId="56" fillId="4" borderId="12" xfId="0" applyFont="1" applyFill="1" applyBorder="1" applyAlignment="1">
      <alignment horizontal="center"/>
    </xf>
    <xf numFmtId="2" fontId="56" fillId="4" borderId="55" xfId="0" applyNumberFormat="1" applyFont="1" applyFill="1" applyBorder="1" applyAlignment="1">
      <alignment horizontal="center" vertical="center"/>
    </xf>
    <xf numFmtId="2" fontId="56" fillId="4" borderId="56" xfId="0" applyNumberFormat="1" applyFont="1" applyFill="1" applyBorder="1" applyAlignment="1">
      <alignment horizontal="center" vertical="center"/>
    </xf>
    <xf numFmtId="2" fontId="56" fillId="4" borderId="39" xfId="0" applyNumberFormat="1" applyFont="1" applyFill="1" applyBorder="1" applyAlignment="1">
      <alignment horizontal="center" vertical="center"/>
    </xf>
    <xf numFmtId="2" fontId="56" fillId="4" borderId="40" xfId="0" applyNumberFormat="1" applyFont="1" applyFill="1" applyBorder="1" applyAlignment="1">
      <alignment horizontal="center" vertical="center"/>
    </xf>
    <xf numFmtId="0" fontId="51" fillId="4" borderId="16" xfId="0" applyFont="1" applyFill="1" applyBorder="1" applyAlignment="1">
      <alignment horizontal="center"/>
    </xf>
    <xf numFmtId="0" fontId="51" fillId="4" borderId="47" xfId="0" applyFont="1" applyFill="1" applyBorder="1" applyAlignment="1">
      <alignment horizontal="center"/>
    </xf>
    <xf numFmtId="0" fontId="52" fillId="4" borderId="47" xfId="0" applyFont="1" applyFill="1" applyBorder="1" applyAlignment="1">
      <alignment horizontal="center"/>
    </xf>
    <xf numFmtId="0" fontId="56" fillId="4" borderId="32" xfId="0" applyFont="1" applyFill="1" applyBorder="1" applyAlignment="1">
      <alignment horizontal="center" vertical="center"/>
    </xf>
    <xf numFmtId="0" fontId="56" fillId="4" borderId="2" xfId="0" applyFont="1" applyFill="1" applyBorder="1" applyAlignment="1">
      <alignment horizontal="center" vertical="center"/>
    </xf>
    <xf numFmtId="0" fontId="56" fillId="4" borderId="11" xfId="0" applyFont="1" applyFill="1" applyBorder="1" applyAlignment="1">
      <alignment horizontal="center" vertical="center"/>
    </xf>
    <xf numFmtId="0" fontId="56" fillId="4" borderId="50" xfId="0" applyFont="1" applyFill="1" applyBorder="1" applyAlignment="1">
      <alignment horizontal="center" vertical="center"/>
    </xf>
    <xf numFmtId="0" fontId="56" fillId="4" borderId="58" xfId="0" applyFont="1" applyFill="1" applyBorder="1" applyAlignment="1">
      <alignment horizontal="center" vertical="center"/>
    </xf>
    <xf numFmtId="0" fontId="56" fillId="4" borderId="26" xfId="0" applyFont="1" applyFill="1" applyBorder="1" applyAlignment="1">
      <alignment horizontal="center" vertical="center"/>
    </xf>
    <xf numFmtId="0" fontId="56" fillId="4" borderId="27" xfId="0" applyFont="1" applyFill="1" applyBorder="1" applyAlignment="1">
      <alignment horizontal="center" vertical="center"/>
    </xf>
    <xf numFmtId="0" fontId="56" fillId="4" borderId="36" xfId="0" applyFont="1" applyFill="1" applyBorder="1" applyAlignment="1">
      <alignment horizontal="center" vertical="center"/>
    </xf>
    <xf numFmtId="0" fontId="56" fillId="2" borderId="17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164" fontId="51" fillId="0" borderId="45" xfId="0" applyNumberFormat="1" applyFont="1" applyBorder="1" applyAlignment="1">
      <alignment horizontal="center"/>
    </xf>
    <xf numFmtId="0" fontId="56" fillId="2" borderId="14" xfId="0" applyFont="1" applyFill="1" applyBorder="1" applyAlignment="1">
      <alignment horizontal="center" vertical="center"/>
    </xf>
    <xf numFmtId="0" fontId="56" fillId="2" borderId="37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 wrapText="1"/>
    </xf>
    <xf numFmtId="0" fontId="57" fillId="6" borderId="1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6" borderId="28" xfId="0" applyFont="1" applyFill="1" applyBorder="1" applyAlignment="1">
      <alignment horizontal="center"/>
    </xf>
    <xf numFmtId="0" fontId="57" fillId="6" borderId="29" xfId="0" applyFont="1" applyFill="1" applyBorder="1" applyAlignment="1">
      <alignment horizontal="center" vertical="center" wrapText="1"/>
    </xf>
    <xf numFmtId="0" fontId="56" fillId="6" borderId="28" xfId="0" applyFont="1" applyFill="1" applyBorder="1" applyAlignment="1">
      <alignment horizontal="center" vertical="center"/>
    </xf>
    <xf numFmtId="0" fontId="56" fillId="6" borderId="1" xfId="0" applyFont="1" applyFill="1" applyBorder="1" applyAlignment="1">
      <alignment horizontal="center" vertical="center"/>
    </xf>
    <xf numFmtId="0" fontId="56" fillId="6" borderId="1" xfId="0" applyFont="1" applyFill="1" applyBorder="1" applyAlignment="1">
      <alignment horizontal="center" vertical="center" wrapText="1"/>
    </xf>
    <xf numFmtId="0" fontId="56" fillId="6" borderId="29" xfId="0" applyFont="1" applyFill="1" applyBorder="1" applyAlignment="1">
      <alignment horizontal="center" vertical="center"/>
    </xf>
    <xf numFmtId="0" fontId="55" fillId="6" borderId="28" xfId="0" applyFont="1" applyFill="1" applyBorder="1" applyAlignment="1">
      <alignment horizontal="center" vertical="center" wrapText="1"/>
    </xf>
    <xf numFmtId="0" fontId="55" fillId="6" borderId="1" xfId="0" applyFont="1" applyFill="1" applyBorder="1" applyAlignment="1">
      <alignment horizontal="center" vertical="center"/>
    </xf>
    <xf numFmtId="0" fontId="55" fillId="6" borderId="29" xfId="0" applyFont="1" applyFill="1" applyBorder="1" applyAlignment="1">
      <alignment horizontal="center" vertical="center"/>
    </xf>
    <xf numFmtId="0" fontId="56" fillId="6" borderId="28" xfId="0" applyFont="1" applyFill="1" applyBorder="1" applyAlignment="1">
      <alignment horizontal="center" vertical="center" wrapText="1"/>
    </xf>
    <xf numFmtId="166" fontId="56" fillId="6" borderId="1" xfId="1" applyNumberFormat="1" applyFont="1" applyFill="1" applyBorder="1" applyAlignment="1">
      <alignment horizontal="center" vertical="center"/>
    </xf>
    <xf numFmtId="169" fontId="56" fillId="6" borderId="1" xfId="0" applyNumberFormat="1" applyFont="1" applyFill="1" applyBorder="1" applyAlignment="1">
      <alignment horizontal="center" vertical="center"/>
    </xf>
    <xf numFmtId="0" fontId="56" fillId="6" borderId="36" xfId="0" applyFont="1" applyFill="1" applyBorder="1" applyAlignment="1">
      <alignment horizontal="center" vertical="center" wrapText="1"/>
    </xf>
    <xf numFmtId="0" fontId="56" fillId="6" borderId="17" xfId="0" applyFont="1" applyFill="1" applyBorder="1" applyAlignment="1">
      <alignment horizontal="center" vertical="center" wrapText="1"/>
    </xf>
    <xf numFmtId="0" fontId="56" fillId="6" borderId="37" xfId="0" applyFont="1" applyFill="1" applyBorder="1" applyAlignment="1">
      <alignment horizontal="center" vertical="center" wrapText="1"/>
    </xf>
    <xf numFmtId="0" fontId="56" fillId="6" borderId="18" xfId="0" applyFont="1" applyFill="1" applyBorder="1" applyAlignment="1">
      <alignment horizontal="center" vertical="center"/>
    </xf>
    <xf numFmtId="0" fontId="56" fillId="6" borderId="19" xfId="0" applyFont="1" applyFill="1" applyBorder="1" applyAlignment="1">
      <alignment horizontal="center" vertical="center"/>
    </xf>
    <xf numFmtId="166" fontId="56" fillId="6" borderId="19" xfId="1" applyNumberFormat="1" applyFont="1" applyFill="1" applyBorder="1" applyAlignment="1">
      <alignment horizontal="center" vertical="center"/>
    </xf>
    <xf numFmtId="0" fontId="56" fillId="6" borderId="20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6" borderId="32" xfId="0" applyFont="1" applyFill="1" applyBorder="1" applyAlignment="1">
      <alignment horizontal="center" vertical="center"/>
    </xf>
    <xf numFmtId="0" fontId="56" fillId="6" borderId="2" xfId="0" applyFont="1" applyFill="1" applyBorder="1" applyAlignment="1">
      <alignment horizontal="center" vertical="center"/>
    </xf>
    <xf numFmtId="166" fontId="56" fillId="6" borderId="2" xfId="1" applyNumberFormat="1" applyFont="1" applyFill="1" applyBorder="1" applyAlignment="1">
      <alignment horizontal="center" vertical="center"/>
    </xf>
    <xf numFmtId="0" fontId="56" fillId="6" borderId="33" xfId="0" applyFont="1" applyFill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5" fillId="6" borderId="36" xfId="0" applyFont="1" applyFill="1" applyBorder="1" applyAlignment="1">
      <alignment horizontal="center" vertical="center" wrapText="1"/>
    </xf>
    <xf numFmtId="0" fontId="56" fillId="6" borderId="17" xfId="0" applyFont="1" applyFill="1" applyBorder="1" applyAlignment="1">
      <alignment horizontal="center" vertical="center"/>
    </xf>
    <xf numFmtId="166" fontId="56" fillId="6" borderId="17" xfId="1" applyNumberFormat="1" applyFont="1" applyFill="1" applyBorder="1" applyAlignment="1">
      <alignment horizontal="center" vertical="center"/>
    </xf>
    <xf numFmtId="165" fontId="56" fillId="6" borderId="17" xfId="1" applyNumberFormat="1" applyFont="1" applyFill="1" applyBorder="1" applyAlignment="1">
      <alignment horizontal="center" vertical="center"/>
    </xf>
    <xf numFmtId="0" fontId="56" fillId="6" borderId="37" xfId="0" applyFont="1" applyFill="1" applyBorder="1" applyAlignment="1">
      <alignment horizontal="center" vertical="center"/>
    </xf>
    <xf numFmtId="0" fontId="55" fillId="6" borderId="18" xfId="0" applyFont="1" applyFill="1" applyBorder="1" applyAlignment="1">
      <alignment horizontal="center" vertical="center" wrapText="1"/>
    </xf>
    <xf numFmtId="0" fontId="56" fillId="6" borderId="19" xfId="0" applyFont="1" applyFill="1" applyBorder="1" applyAlignment="1">
      <alignment horizontal="center" vertical="center" wrapText="1"/>
    </xf>
    <xf numFmtId="165" fontId="56" fillId="6" borderId="19" xfId="1" applyNumberFormat="1" applyFont="1" applyFill="1" applyBorder="1" applyAlignment="1">
      <alignment horizontal="center" vertical="center"/>
    </xf>
    <xf numFmtId="0" fontId="56" fillId="4" borderId="18" xfId="0" applyFont="1" applyFill="1" applyBorder="1" applyAlignment="1">
      <alignment horizontal="center"/>
    </xf>
    <xf numFmtId="0" fontId="56" fillId="4" borderId="48" xfId="0" applyFont="1" applyFill="1" applyBorder="1" applyAlignment="1">
      <alignment horizontal="center"/>
    </xf>
    <xf numFmtId="0" fontId="56" fillId="4" borderId="49" xfId="0" applyFont="1" applyFill="1" applyBorder="1" applyAlignment="1">
      <alignment horizontal="center"/>
    </xf>
    <xf numFmtId="0" fontId="56" fillId="4" borderId="59" xfId="0" applyFont="1" applyFill="1" applyBorder="1" applyAlignment="1">
      <alignment horizontal="center"/>
    </xf>
    <xf numFmtId="0" fontId="56" fillId="4" borderId="52" xfId="0" applyFont="1" applyFill="1" applyBorder="1" applyAlignment="1">
      <alignment horizontal="center"/>
    </xf>
    <xf numFmtId="0" fontId="55" fillId="6" borderId="32" xfId="0" applyFont="1" applyFill="1" applyBorder="1" applyAlignment="1">
      <alignment horizontal="center" vertical="center" wrapText="1"/>
    </xf>
    <xf numFmtId="0" fontId="56" fillId="6" borderId="2" xfId="0" applyFont="1" applyFill="1" applyBorder="1" applyAlignment="1">
      <alignment horizontal="center" vertical="center" wrapText="1"/>
    </xf>
    <xf numFmtId="165" fontId="56" fillId="6" borderId="2" xfId="1" applyNumberFormat="1" applyFont="1" applyFill="1" applyBorder="1" applyAlignment="1">
      <alignment horizontal="center" vertical="center"/>
    </xf>
    <xf numFmtId="165" fontId="56" fillId="6" borderId="33" xfId="1" applyNumberFormat="1" applyFont="1" applyFill="1" applyBorder="1" applyAlignment="1">
      <alignment horizontal="center" vertical="center"/>
    </xf>
    <xf numFmtId="165" fontId="56" fillId="6" borderId="1" xfId="1" applyNumberFormat="1" applyFont="1" applyFill="1" applyBorder="1" applyAlignment="1">
      <alignment horizontal="center" vertical="center"/>
    </xf>
    <xf numFmtId="171" fontId="56" fillId="6" borderId="29" xfId="1" applyNumberFormat="1" applyFont="1" applyFill="1" applyBorder="1" applyAlignment="1">
      <alignment horizontal="center" vertical="center"/>
    </xf>
    <xf numFmtId="171" fontId="56" fillId="6" borderId="37" xfId="1" applyNumberFormat="1" applyFont="1" applyFill="1" applyBorder="1" applyAlignment="1">
      <alignment horizontal="center" vertical="center"/>
    </xf>
    <xf numFmtId="165" fontId="56" fillId="6" borderId="20" xfId="1" applyNumberFormat="1" applyFont="1" applyFill="1" applyBorder="1" applyAlignment="1">
      <alignment horizontal="center" vertical="center"/>
    </xf>
    <xf numFmtId="0" fontId="55" fillId="4" borderId="18" xfId="0" applyFont="1" applyFill="1" applyBorder="1" applyAlignment="1">
      <alignment horizontal="center"/>
    </xf>
    <xf numFmtId="0" fontId="55" fillId="4" borderId="48" xfId="0" applyFont="1" applyFill="1" applyBorder="1" applyAlignment="1">
      <alignment horizontal="center"/>
    </xf>
    <xf numFmtId="0" fontId="55" fillId="4" borderId="16" xfId="0" applyFont="1" applyFill="1" applyBorder="1" applyAlignment="1">
      <alignment horizontal="center"/>
    </xf>
    <xf numFmtId="0" fontId="55" fillId="4" borderId="51" xfId="0" applyFont="1" applyFill="1" applyBorder="1" applyAlignment="1">
      <alignment horizontal="center"/>
    </xf>
    <xf numFmtId="0" fontId="56" fillId="4" borderId="16" xfId="0" applyFont="1" applyFill="1" applyBorder="1" applyAlignment="1">
      <alignment horizontal="center"/>
    </xf>
    <xf numFmtId="0" fontId="51" fillId="6" borderId="18" xfId="0" applyFont="1" applyFill="1" applyBorder="1" applyAlignment="1">
      <alignment horizontal="center"/>
    </xf>
    <xf numFmtId="0" fontId="51" fillId="6" borderId="19" xfId="0" applyFont="1" applyFill="1" applyBorder="1" applyAlignment="1">
      <alignment horizontal="center"/>
    </xf>
    <xf numFmtId="166" fontId="51" fillId="6" borderId="19" xfId="1" applyNumberFormat="1" applyFont="1" applyFill="1" applyBorder="1" applyAlignment="1">
      <alignment horizontal="center"/>
    </xf>
    <xf numFmtId="0" fontId="51" fillId="6" borderId="20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 vertical="center"/>
    </xf>
    <xf numFmtId="0" fontId="58" fillId="5" borderId="32" xfId="0" applyFont="1" applyFill="1" applyBorder="1" applyAlignment="1">
      <alignment horizontal="center"/>
    </xf>
    <xf numFmtId="166" fontId="16" fillId="5" borderId="2" xfId="1" applyNumberFormat="1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6" fontId="10" fillId="6" borderId="1" xfId="1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 wrapText="1"/>
    </xf>
    <xf numFmtId="166" fontId="10" fillId="6" borderId="3" xfId="1" applyNumberFormat="1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6" fontId="5" fillId="6" borderId="1" xfId="1" applyNumberFormat="1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166" fontId="5" fillId="6" borderId="19" xfId="1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2" fontId="27" fillId="0" borderId="24" xfId="0" applyNumberFormat="1" applyFont="1" applyFill="1" applyBorder="1" applyAlignment="1">
      <alignment horizontal="center" vertical="center"/>
    </xf>
    <xf numFmtId="2" fontId="27" fillId="0" borderId="46" xfId="0" applyNumberFormat="1" applyFont="1" applyFill="1" applyBorder="1" applyAlignment="1">
      <alignment horizontal="center" vertical="center"/>
    </xf>
    <xf numFmtId="2" fontId="27" fillId="0" borderId="57" xfId="0" applyNumberFormat="1" applyFont="1" applyFill="1" applyBorder="1" applyAlignment="1">
      <alignment horizontal="center" vertical="center"/>
    </xf>
    <xf numFmtId="2" fontId="27" fillId="0" borderId="22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169" fontId="35" fillId="6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1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66" fontId="5" fillId="0" borderId="19" xfId="1" applyNumberFormat="1" applyFont="1" applyFill="1" applyBorder="1" applyAlignment="1">
      <alignment horizontal="center" vertical="center"/>
    </xf>
    <xf numFmtId="165" fontId="5" fillId="0" borderId="19" xfId="1" applyNumberFormat="1" applyFont="1" applyFill="1" applyBorder="1" applyAlignment="1">
      <alignment horizontal="center" vertical="center"/>
    </xf>
    <xf numFmtId="165" fontId="5" fillId="0" borderId="20" xfId="1" applyNumberFormat="1" applyFont="1" applyFill="1" applyBorder="1" applyAlignment="1">
      <alignment horizontal="center" vertical="center"/>
    </xf>
    <xf numFmtId="2" fontId="27" fillId="0" borderId="18" xfId="1" applyNumberFormat="1" applyFont="1" applyFill="1" applyBorder="1" applyAlignment="1">
      <alignment horizontal="center" vertical="center"/>
    </xf>
    <xf numFmtId="2" fontId="27" fillId="0" borderId="48" xfId="1" applyNumberFormat="1" applyFont="1" applyFill="1" applyBorder="1" applyAlignment="1">
      <alignment horizontal="center" vertical="center"/>
    </xf>
    <xf numFmtId="2" fontId="27" fillId="0" borderId="16" xfId="1" applyNumberFormat="1" applyFont="1" applyFill="1" applyBorder="1" applyAlignment="1">
      <alignment horizontal="center" vertical="center"/>
    </xf>
    <xf numFmtId="2" fontId="27" fillId="0" borderId="51" xfId="1" applyNumberFormat="1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168" fontId="5" fillId="0" borderId="32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168" fontId="5" fillId="0" borderId="8" xfId="0" applyNumberFormat="1" applyFont="1" applyBorder="1" applyAlignment="1">
      <alignment horizontal="center" vertical="center"/>
    </xf>
    <xf numFmtId="168" fontId="5" fillId="0" borderId="47" xfId="0" applyNumberFormat="1" applyFont="1" applyBorder="1" applyAlignment="1">
      <alignment horizontal="center" vertical="center"/>
    </xf>
    <xf numFmtId="168" fontId="5" fillId="0" borderId="7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5" fillId="0" borderId="29" xfId="0" applyNumberFormat="1" applyFont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 wrapText="1"/>
    </xf>
    <xf numFmtId="166" fontId="27" fillId="4" borderId="1" xfId="1" applyNumberFormat="1" applyFont="1" applyFill="1" applyBorder="1" applyAlignment="1">
      <alignment horizontal="center" vertical="center"/>
    </xf>
    <xf numFmtId="165" fontId="27" fillId="4" borderId="1" xfId="1" applyNumberFormat="1" applyFont="1" applyFill="1" applyBorder="1" applyAlignment="1">
      <alignment horizontal="center" vertical="center"/>
    </xf>
    <xf numFmtId="165" fontId="27" fillId="4" borderId="29" xfId="1" applyNumberFormat="1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166" fontId="5" fillId="4" borderId="19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5" fillId="4" borderId="20" xfId="1" applyNumberFormat="1" applyFont="1" applyFill="1" applyBorder="1" applyAlignment="1">
      <alignment horizontal="center" vertical="center"/>
    </xf>
    <xf numFmtId="2" fontId="5" fillId="4" borderId="18" xfId="1" applyNumberFormat="1" applyFont="1" applyFill="1" applyBorder="1" applyAlignment="1">
      <alignment horizontal="center" vertical="center"/>
    </xf>
    <xf numFmtId="2" fontId="27" fillId="4" borderId="18" xfId="1" applyNumberFormat="1" applyFont="1" applyFill="1" applyBorder="1" applyAlignment="1">
      <alignment horizontal="center" vertical="center"/>
    </xf>
    <xf numFmtId="2" fontId="27" fillId="4" borderId="48" xfId="1" applyNumberFormat="1" applyFont="1" applyFill="1" applyBorder="1" applyAlignment="1">
      <alignment horizontal="center" vertical="center"/>
    </xf>
    <xf numFmtId="2" fontId="27" fillId="4" borderId="16" xfId="1" applyNumberFormat="1" applyFont="1" applyFill="1" applyBorder="1" applyAlignment="1">
      <alignment horizontal="center" vertical="center"/>
    </xf>
    <xf numFmtId="2" fontId="27" fillId="4" borderId="51" xfId="1" applyNumberFormat="1" applyFont="1" applyFill="1" applyBorder="1" applyAlignment="1">
      <alignment horizontal="center" vertical="center"/>
    </xf>
    <xf numFmtId="2" fontId="5" fillId="4" borderId="16" xfId="1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2" fontId="27" fillId="4" borderId="18" xfId="0" applyNumberFormat="1" applyFont="1" applyFill="1" applyBorder="1" applyAlignment="1">
      <alignment horizontal="center" vertical="center"/>
    </xf>
    <xf numFmtId="2" fontId="27" fillId="4" borderId="48" xfId="0" applyNumberFormat="1" applyFont="1" applyFill="1" applyBorder="1" applyAlignment="1">
      <alignment horizontal="center" vertical="center"/>
    </xf>
    <xf numFmtId="2" fontId="27" fillId="4" borderId="46" xfId="0" applyNumberFormat="1" applyFont="1" applyFill="1" applyBorder="1" applyAlignment="1">
      <alignment horizontal="center" vertical="center"/>
    </xf>
    <xf numFmtId="2" fontId="27" fillId="4" borderId="57" xfId="0" applyNumberFormat="1" applyFont="1" applyFill="1" applyBorder="1" applyAlignment="1">
      <alignment horizontal="center" vertical="center"/>
    </xf>
    <xf numFmtId="2" fontId="27" fillId="4" borderId="21" xfId="0" applyNumberFormat="1" applyFont="1" applyFill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168" fontId="5" fillId="0" borderId="50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center" vertical="center"/>
    </xf>
    <xf numFmtId="168" fontId="5" fillId="0" borderId="26" xfId="0" applyNumberFormat="1" applyFont="1" applyBorder="1" applyAlignment="1">
      <alignment horizontal="center" vertical="center"/>
    </xf>
    <xf numFmtId="168" fontId="5" fillId="0" borderId="27" xfId="0" applyNumberFormat="1" applyFont="1" applyBorder="1" applyAlignment="1">
      <alignment horizontal="center" vertical="center"/>
    </xf>
    <xf numFmtId="0" fontId="58" fillId="5" borderId="2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6" fontId="5" fillId="5" borderId="1" xfId="1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59" fillId="6" borderId="28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/>
    </xf>
    <xf numFmtId="2" fontId="27" fillId="0" borderId="18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horizontal="center" vertical="center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31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169" fontId="5" fillId="6" borderId="1" xfId="0" applyNumberFormat="1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 wrapText="1"/>
    </xf>
    <xf numFmtId="165" fontId="5" fillId="6" borderId="1" xfId="1" applyNumberFormat="1" applyFont="1" applyFill="1" applyBorder="1" applyAlignment="1">
      <alignment horizontal="center" vertical="center"/>
    </xf>
    <xf numFmtId="169" fontId="5" fillId="6" borderId="19" xfId="0" applyNumberFormat="1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165" fontId="5" fillId="6" borderId="8" xfId="1" applyNumberFormat="1" applyFont="1" applyFill="1" applyBorder="1" applyAlignment="1">
      <alignment horizontal="center" vertical="center"/>
    </xf>
    <xf numFmtId="171" fontId="5" fillId="6" borderId="29" xfId="1" applyNumberFormat="1" applyFont="1" applyFill="1" applyBorder="1" applyAlignment="1">
      <alignment horizontal="center" vertical="center"/>
    </xf>
    <xf numFmtId="0" fontId="27" fillId="6" borderId="3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166" fontId="5" fillId="6" borderId="17" xfId="1" applyNumberFormat="1" applyFont="1" applyFill="1" applyBorder="1" applyAlignment="1">
      <alignment horizontal="center" vertical="center"/>
    </xf>
    <xf numFmtId="165" fontId="5" fillId="6" borderId="17" xfId="1" applyNumberFormat="1" applyFont="1" applyFill="1" applyBorder="1" applyAlignment="1">
      <alignment horizontal="center" vertical="center"/>
    </xf>
    <xf numFmtId="165" fontId="5" fillId="6" borderId="12" xfId="1" applyNumberFormat="1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/>
    </xf>
    <xf numFmtId="2" fontId="27" fillId="0" borderId="48" xfId="0" applyNumberFormat="1" applyFont="1" applyFill="1" applyBorder="1" applyAlignment="1">
      <alignment horizontal="center" vertical="center"/>
    </xf>
    <xf numFmtId="2" fontId="27" fillId="0" borderId="21" xfId="0" applyNumberFormat="1" applyFont="1" applyFill="1" applyBorder="1" applyAlignment="1">
      <alignment horizontal="center" vertical="center"/>
    </xf>
    <xf numFmtId="166" fontId="48" fillId="5" borderId="0" xfId="1" applyNumberFormat="1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6" fillId="0" borderId="19" xfId="1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166" fontId="6" fillId="6" borderId="2" xfId="1" applyNumberFormat="1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166" fontId="6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6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164" fontId="5" fillId="6" borderId="19" xfId="1" applyNumberFormat="1" applyFont="1" applyFill="1" applyBorder="1" applyAlignment="1">
      <alignment horizontal="center" vertical="center"/>
    </xf>
    <xf numFmtId="2" fontId="27" fillId="0" borderId="18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2" fontId="27" fillId="0" borderId="24" xfId="0" applyNumberFormat="1" applyFont="1" applyBorder="1" applyAlignment="1">
      <alignment horizontal="center" vertical="center"/>
    </xf>
    <xf numFmtId="2" fontId="27" fillId="0" borderId="5" xfId="0" applyNumberFormat="1" applyFont="1" applyBorder="1" applyAlignment="1">
      <alignment horizontal="center" vertical="center"/>
    </xf>
    <xf numFmtId="2" fontId="27" fillId="0" borderId="4" xfId="0" applyNumberFormat="1" applyFont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7" fillId="6" borderId="1" xfId="0" applyFont="1" applyFill="1" applyBorder="1" applyAlignment="1">
      <alignment horizontal="center"/>
    </xf>
    <xf numFmtId="166" fontId="27" fillId="6" borderId="1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164" fontId="5" fillId="6" borderId="1" xfId="1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5" fontId="5" fillId="6" borderId="37" xfId="1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166" fontId="16" fillId="6" borderId="19" xfId="1" applyNumberFormat="1" applyFont="1" applyFill="1" applyBorder="1" applyAlignment="1">
      <alignment horizontal="center"/>
    </xf>
    <xf numFmtId="2" fontId="27" fillId="0" borderId="48" xfId="0" applyNumberFormat="1" applyFont="1" applyBorder="1" applyAlignment="1">
      <alignment horizontal="center" vertical="center"/>
    </xf>
    <xf numFmtId="2" fontId="27" fillId="0" borderId="46" xfId="0" applyNumberFormat="1" applyFont="1" applyBorder="1" applyAlignment="1">
      <alignment horizontal="center" vertical="center"/>
    </xf>
    <xf numFmtId="2" fontId="27" fillId="0" borderId="57" xfId="0" applyNumberFormat="1" applyFont="1" applyBorder="1" applyAlignment="1">
      <alignment horizontal="center" vertical="center"/>
    </xf>
    <xf numFmtId="2" fontId="27" fillId="0" borderId="21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48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51" xfId="0" applyFont="1" applyFill="1" applyBorder="1" applyAlignment="1">
      <alignment horizontal="center" vertical="center"/>
    </xf>
    <xf numFmtId="166" fontId="48" fillId="5" borderId="2" xfId="1" applyNumberFormat="1" applyFont="1" applyFill="1" applyBorder="1" applyAlignment="1">
      <alignment horizontal="center"/>
    </xf>
    <xf numFmtId="0" fontId="48" fillId="5" borderId="33" xfId="0" applyFont="1" applyFill="1" applyBorder="1" applyAlignment="1">
      <alignment horizontal="center"/>
    </xf>
    <xf numFmtId="16" fontId="5" fillId="0" borderId="28" xfId="0" applyNumberFormat="1" applyFont="1" applyFill="1" applyBorder="1" applyAlignment="1">
      <alignment horizontal="center" vertical="center" wrapText="1"/>
    </xf>
    <xf numFmtId="16" fontId="5" fillId="0" borderId="29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 wrapText="1"/>
    </xf>
    <xf numFmtId="165" fontId="5" fillId="6" borderId="19" xfId="1" applyNumberFormat="1" applyFont="1" applyFill="1" applyBorder="1" applyAlignment="1">
      <alignment horizontal="center" vertical="center"/>
    </xf>
    <xf numFmtId="165" fontId="5" fillId="6" borderId="20" xfId="1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6" borderId="29" xfId="0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/>
    </xf>
    <xf numFmtId="2" fontId="27" fillId="0" borderId="16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6" borderId="32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/>
    </xf>
    <xf numFmtId="0" fontId="36" fillId="6" borderId="33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 vertical="center"/>
    </xf>
    <xf numFmtId="0" fontId="27" fillId="4" borderId="18" xfId="0" applyFont="1" applyFill="1" applyBorder="1" applyAlignment="1">
      <alignment horizontal="center"/>
    </xf>
    <xf numFmtId="0" fontId="27" fillId="4" borderId="48" xfId="0" applyFont="1" applyFill="1" applyBorder="1" applyAlignment="1">
      <alignment horizontal="center"/>
    </xf>
    <xf numFmtId="0" fontId="27" fillId="4" borderId="49" xfId="0" applyFont="1" applyFill="1" applyBorder="1" applyAlignment="1">
      <alignment horizontal="center"/>
    </xf>
    <xf numFmtId="0" fontId="27" fillId="4" borderId="59" xfId="0" applyFont="1" applyFill="1" applyBorder="1" applyAlignment="1">
      <alignment horizontal="center"/>
    </xf>
    <xf numFmtId="0" fontId="27" fillId="4" borderId="52" xfId="0" applyFont="1" applyFill="1" applyBorder="1" applyAlignment="1">
      <alignment horizontal="center"/>
    </xf>
    <xf numFmtId="0" fontId="27" fillId="6" borderId="32" xfId="0" applyFont="1" applyFill="1" applyBorder="1" applyAlignment="1">
      <alignment horizontal="center" vertical="center" wrapText="1"/>
    </xf>
    <xf numFmtId="165" fontId="5" fillId="6" borderId="2" xfId="1" applyNumberFormat="1" applyFont="1" applyFill="1" applyBorder="1" applyAlignment="1">
      <alignment horizontal="center" vertical="center"/>
    </xf>
    <xf numFmtId="165" fontId="5" fillId="6" borderId="33" xfId="1" applyNumberFormat="1" applyFont="1" applyFill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27" fillId="0" borderId="51" xfId="0" applyNumberFormat="1" applyFont="1" applyBorder="1" applyAlignment="1">
      <alignment horizontal="center" vertical="center"/>
    </xf>
    <xf numFmtId="0" fontId="0" fillId="6" borderId="18" xfId="0" applyFont="1" applyFill="1" applyBorder="1" applyAlignment="1">
      <alignment horizontal="center"/>
    </xf>
    <xf numFmtId="2" fontId="36" fillId="0" borderId="18" xfId="0" applyNumberFormat="1" applyFont="1" applyBorder="1" applyAlignment="1">
      <alignment horizontal="center"/>
    </xf>
    <xf numFmtId="2" fontId="36" fillId="0" borderId="48" xfId="0" applyNumberFormat="1" applyFont="1" applyBorder="1" applyAlignment="1">
      <alignment horizontal="center"/>
    </xf>
    <xf numFmtId="2" fontId="36" fillId="0" borderId="16" xfId="0" applyNumberFormat="1" applyFont="1" applyBorder="1" applyAlignment="1">
      <alignment horizontal="center"/>
    </xf>
    <xf numFmtId="2" fontId="36" fillId="0" borderId="5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16" fillId="0" borderId="0" xfId="1" applyNumberFormat="1" applyFont="1"/>
    <xf numFmtId="0" fontId="60" fillId="4" borderId="44" xfId="0" applyFont="1" applyFill="1" applyBorder="1" applyAlignment="1">
      <alignment horizontal="center"/>
    </xf>
    <xf numFmtId="0" fontId="61" fillId="4" borderId="44" xfId="0" applyFont="1" applyFill="1" applyBorder="1" applyAlignment="1">
      <alignment horizontal="center" vertical="center" wrapText="1"/>
    </xf>
    <xf numFmtId="0" fontId="62" fillId="4" borderId="44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3" fillId="4" borderId="45" xfId="0" applyFont="1" applyFill="1" applyBorder="1" applyAlignment="1">
      <alignment horizontal="center" vertical="center" wrapText="1"/>
    </xf>
    <xf numFmtId="0" fontId="61" fillId="4" borderId="16" xfId="0" applyFont="1" applyFill="1" applyBorder="1" applyAlignment="1">
      <alignment horizontal="center" vertical="center" wrapText="1"/>
    </xf>
    <xf numFmtId="0" fontId="61" fillId="4" borderId="47" xfId="0" applyFont="1" applyFill="1" applyBorder="1" applyAlignment="1">
      <alignment horizontal="center" vertical="center" wrapText="1"/>
    </xf>
    <xf numFmtId="0" fontId="61" fillId="4" borderId="45" xfId="0" applyFont="1" applyFill="1" applyBorder="1" applyAlignment="1">
      <alignment horizontal="center" vertical="center" wrapText="1"/>
    </xf>
    <xf numFmtId="0" fontId="64" fillId="4" borderId="16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47"/>
  <sheetViews>
    <sheetView tabSelected="1" topLeftCell="A26" zoomScale="66" zoomScaleNormal="66" workbookViewId="0">
      <selection activeCell="Y59" sqref="Y59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3" ht="18" thickBot="1" x14ac:dyDescent="0.35">
      <c r="A1" s="555"/>
      <c r="B1" s="555"/>
      <c r="C1" s="555"/>
      <c r="D1" s="556" t="s">
        <v>108</v>
      </c>
      <c r="E1" s="557"/>
      <c r="F1" s="557"/>
      <c r="G1" s="557"/>
      <c r="H1" s="557"/>
      <c r="I1" s="557"/>
      <c r="J1" s="557" t="s">
        <v>393</v>
      </c>
      <c r="K1" s="555"/>
      <c r="L1" s="555"/>
      <c r="M1" s="558"/>
      <c r="N1" s="558"/>
      <c r="O1" s="558"/>
      <c r="P1" s="555"/>
      <c r="Q1" s="555"/>
      <c r="R1" s="555"/>
      <c r="S1" s="555"/>
      <c r="T1" s="555"/>
      <c r="U1" s="555"/>
      <c r="V1" s="555"/>
      <c r="W1" s="555"/>
    </row>
    <row r="2" spans="1:23" ht="17.25" x14ac:dyDescent="0.3">
      <c r="A2" s="559"/>
      <c r="B2" s="559"/>
      <c r="C2" s="559"/>
      <c r="D2" s="560" t="s">
        <v>77</v>
      </c>
      <c r="E2" s="561"/>
      <c r="F2" s="561"/>
      <c r="G2" s="561"/>
      <c r="H2" s="562"/>
      <c r="I2" s="561"/>
      <c r="J2" s="563"/>
      <c r="K2" s="564"/>
      <c r="L2" s="565"/>
      <c r="M2" s="565"/>
      <c r="N2" s="565"/>
      <c r="O2" s="566"/>
      <c r="P2" s="567"/>
      <c r="Q2" s="568"/>
      <c r="R2" s="569"/>
      <c r="S2" s="569"/>
      <c r="T2" s="570"/>
      <c r="U2" s="555"/>
      <c r="V2" s="555"/>
      <c r="W2" s="555"/>
    </row>
    <row r="3" spans="1:23" ht="34.5" x14ac:dyDescent="0.3">
      <c r="A3" s="571" t="s">
        <v>110</v>
      </c>
      <c r="B3" s="572" t="s">
        <v>109</v>
      </c>
      <c r="C3" s="573" t="s">
        <v>18</v>
      </c>
      <c r="D3" s="655" t="s">
        <v>19</v>
      </c>
      <c r="E3" s="656" t="s">
        <v>29</v>
      </c>
      <c r="F3" s="656" t="s">
        <v>20</v>
      </c>
      <c r="G3" s="656" t="s">
        <v>21</v>
      </c>
      <c r="H3" s="656" t="s">
        <v>33</v>
      </c>
      <c r="I3" s="656"/>
      <c r="J3" s="655" t="s">
        <v>19</v>
      </c>
      <c r="K3" s="657" t="s">
        <v>23</v>
      </c>
      <c r="L3" s="658" t="s">
        <v>24</v>
      </c>
      <c r="M3" s="658" t="s">
        <v>22</v>
      </c>
      <c r="N3" s="659" t="s">
        <v>25</v>
      </c>
      <c r="O3" s="660" t="s">
        <v>26</v>
      </c>
      <c r="P3" s="661" t="s">
        <v>23</v>
      </c>
      <c r="Q3" s="662" t="s">
        <v>24</v>
      </c>
      <c r="R3" s="658" t="s">
        <v>22</v>
      </c>
      <c r="S3" s="659" t="s">
        <v>25</v>
      </c>
      <c r="T3" s="663" t="s">
        <v>26</v>
      </c>
      <c r="U3" s="555"/>
      <c r="V3" s="555"/>
      <c r="W3" s="555"/>
    </row>
    <row r="4" spans="1:23" ht="31.5" customHeight="1" x14ac:dyDescent="0.3">
      <c r="A4" s="574"/>
      <c r="B4" s="575" t="s">
        <v>28</v>
      </c>
      <c r="C4" s="1019"/>
      <c r="D4" s="664"/>
      <c r="E4" s="656"/>
      <c r="F4" s="656"/>
      <c r="G4" s="656"/>
      <c r="H4" s="656"/>
      <c r="I4" s="656"/>
      <c r="J4" s="665"/>
      <c r="K4" s="657"/>
      <c r="L4" s="658"/>
      <c r="M4" s="658"/>
      <c r="N4" s="659"/>
      <c r="O4" s="660"/>
      <c r="P4" s="661"/>
      <c r="Q4" s="662"/>
      <c r="R4" s="658"/>
      <c r="S4" s="659"/>
      <c r="T4" s="663"/>
      <c r="U4" s="555"/>
      <c r="V4" s="555"/>
      <c r="W4" s="555"/>
    </row>
    <row r="5" spans="1:23" ht="35.25" customHeight="1" x14ac:dyDescent="0.3">
      <c r="A5" s="574" t="s">
        <v>224</v>
      </c>
      <c r="B5" s="574"/>
      <c r="C5" s="1020" t="s">
        <v>374</v>
      </c>
      <c r="D5" s="666">
        <v>250</v>
      </c>
      <c r="E5" s="667" t="e">
        <f>#REF!</f>
        <v>#REF!</v>
      </c>
      <c r="F5" s="668"/>
      <c r="G5" s="667"/>
      <c r="H5" s="667"/>
      <c r="I5" s="667"/>
      <c r="J5" s="669">
        <v>250</v>
      </c>
      <c r="K5" s="576">
        <v>4.8</v>
      </c>
      <c r="L5" s="577">
        <v>4.2</v>
      </c>
      <c r="M5" s="577">
        <v>27.2</v>
      </c>
      <c r="N5" s="577">
        <v>190</v>
      </c>
      <c r="O5" s="578">
        <v>0.9</v>
      </c>
      <c r="P5" s="579">
        <f>K5</f>
        <v>4.8</v>
      </c>
      <c r="Q5" s="580">
        <f t="shared" ref="Q5:T5" si="0">L5</f>
        <v>4.2</v>
      </c>
      <c r="R5" s="577">
        <f t="shared" si="0"/>
        <v>27.2</v>
      </c>
      <c r="S5" s="577">
        <f t="shared" si="0"/>
        <v>190</v>
      </c>
      <c r="T5" s="581">
        <f t="shared" si="0"/>
        <v>0.9</v>
      </c>
      <c r="U5" s="555"/>
      <c r="V5" s="555"/>
      <c r="W5" s="555"/>
    </row>
    <row r="6" spans="1:23" ht="20.25" hidden="1" x14ac:dyDescent="0.3">
      <c r="A6" s="574" t="s">
        <v>185</v>
      </c>
      <c r="B6" s="574"/>
      <c r="C6" s="1021" t="s">
        <v>211</v>
      </c>
      <c r="D6" s="666"/>
      <c r="E6" s="667"/>
      <c r="F6" s="667">
        <v>100</v>
      </c>
      <c r="G6" s="667">
        <v>100</v>
      </c>
      <c r="H6" s="667" t="e">
        <f>F6*#REF!/1000</f>
        <v>#REF!</v>
      </c>
      <c r="I6" s="667"/>
      <c r="J6" s="669"/>
      <c r="K6" s="576"/>
      <c r="L6" s="577"/>
      <c r="M6" s="577"/>
      <c r="N6" s="577"/>
      <c r="O6" s="578"/>
      <c r="P6" s="579"/>
      <c r="Q6" s="580"/>
      <c r="R6" s="577"/>
      <c r="S6" s="577"/>
      <c r="T6" s="581"/>
      <c r="U6" s="555"/>
      <c r="V6" s="555"/>
      <c r="W6" s="555"/>
    </row>
    <row r="7" spans="1:23" ht="20.25" hidden="1" x14ac:dyDescent="0.3">
      <c r="A7" s="574"/>
      <c r="B7" s="574"/>
      <c r="C7" s="1021" t="s">
        <v>64</v>
      </c>
      <c r="D7" s="666"/>
      <c r="E7" s="667"/>
      <c r="F7" s="667">
        <v>82</v>
      </c>
      <c r="G7" s="667">
        <v>82</v>
      </c>
      <c r="H7" s="667" t="e">
        <f>F7*#REF!/1000</f>
        <v>#REF!</v>
      </c>
      <c r="I7" s="667" t="e">
        <f>D5*E5/1000</f>
        <v>#REF!</v>
      </c>
      <c r="J7" s="669"/>
      <c r="K7" s="576"/>
      <c r="L7" s="577"/>
      <c r="M7" s="577"/>
      <c r="N7" s="577"/>
      <c r="O7" s="578"/>
      <c r="P7" s="579"/>
      <c r="Q7" s="580"/>
      <c r="R7" s="577"/>
      <c r="S7" s="577"/>
      <c r="T7" s="581"/>
      <c r="U7" s="555"/>
      <c r="V7" s="555"/>
      <c r="W7" s="555"/>
    </row>
    <row r="8" spans="1:23" ht="40.5" hidden="1" x14ac:dyDescent="0.3">
      <c r="A8" s="574"/>
      <c r="B8" s="574"/>
      <c r="C8" s="1021" t="s">
        <v>186</v>
      </c>
      <c r="D8" s="666"/>
      <c r="E8" s="667"/>
      <c r="F8" s="667">
        <v>16</v>
      </c>
      <c r="G8" s="667">
        <v>16</v>
      </c>
      <c r="H8" s="667" t="e">
        <f>F8*#REF!/1000</f>
        <v>#REF!</v>
      </c>
      <c r="I8" s="667" t="s">
        <v>42</v>
      </c>
      <c r="J8" s="669"/>
      <c r="K8" s="576"/>
      <c r="L8" s="577"/>
      <c r="M8" s="577"/>
      <c r="N8" s="577"/>
      <c r="O8" s="578"/>
      <c r="P8" s="579"/>
      <c r="Q8" s="580"/>
      <c r="R8" s="577"/>
      <c r="S8" s="577"/>
      <c r="T8" s="581"/>
      <c r="U8" s="555"/>
      <c r="V8" s="555"/>
      <c r="W8" s="555"/>
    </row>
    <row r="9" spans="1:23" ht="20.25" hidden="1" x14ac:dyDescent="0.3">
      <c r="A9" s="574"/>
      <c r="B9" s="574"/>
      <c r="C9" s="1021" t="s">
        <v>199</v>
      </c>
      <c r="D9" s="666"/>
      <c r="E9" s="667"/>
      <c r="F9" s="667">
        <v>1.6</v>
      </c>
      <c r="G9" s="667">
        <v>1.6</v>
      </c>
      <c r="H9" s="667" t="e">
        <f>F9*#REF!/1000</f>
        <v>#REF!</v>
      </c>
      <c r="I9" s="667"/>
      <c r="J9" s="669"/>
      <c r="K9" s="576"/>
      <c r="L9" s="577"/>
      <c r="M9" s="577"/>
      <c r="N9" s="577"/>
      <c r="O9" s="578"/>
      <c r="P9" s="579"/>
      <c r="Q9" s="580"/>
      <c r="R9" s="577"/>
      <c r="S9" s="577"/>
      <c r="T9" s="581"/>
      <c r="U9" s="555"/>
      <c r="V9" s="555"/>
      <c r="W9" s="555"/>
    </row>
    <row r="10" spans="1:23" ht="20.25" hidden="1" x14ac:dyDescent="0.3">
      <c r="A10" s="574"/>
      <c r="B10" s="574"/>
      <c r="C10" s="1021" t="s">
        <v>40</v>
      </c>
      <c r="D10" s="666"/>
      <c r="E10" s="667"/>
      <c r="F10" s="667">
        <v>1.2</v>
      </c>
      <c r="G10" s="667">
        <v>1.2</v>
      </c>
      <c r="H10" s="667" t="e">
        <f>F10*#REF!/1000</f>
        <v>#REF!</v>
      </c>
      <c r="I10" s="667"/>
      <c r="J10" s="669"/>
      <c r="K10" s="576"/>
      <c r="L10" s="577"/>
      <c r="M10" s="577"/>
      <c r="N10" s="577"/>
      <c r="O10" s="578"/>
      <c r="P10" s="579"/>
      <c r="Q10" s="580"/>
      <c r="R10" s="577"/>
      <c r="S10" s="577"/>
      <c r="T10" s="581"/>
      <c r="U10" s="555"/>
      <c r="V10" s="555"/>
      <c r="W10" s="555"/>
    </row>
    <row r="11" spans="1:23" ht="28.5" customHeight="1" x14ac:dyDescent="0.3">
      <c r="A11" s="574" t="s">
        <v>90</v>
      </c>
      <c r="B11" s="574"/>
      <c r="C11" s="1022" t="s">
        <v>356</v>
      </c>
      <c r="D11" s="670">
        <v>200</v>
      </c>
      <c r="E11" s="671" t="e">
        <f>E5</f>
        <v>#REF!</v>
      </c>
      <c r="F11" s="671"/>
      <c r="G11" s="671"/>
      <c r="H11" s="671" t="e">
        <f>F11*#REF!/1000</f>
        <v>#REF!</v>
      </c>
      <c r="I11" s="671"/>
      <c r="J11" s="672">
        <v>200</v>
      </c>
      <c r="K11" s="582">
        <v>0.2</v>
      </c>
      <c r="L11" s="583">
        <v>0</v>
      </c>
      <c r="M11" s="583">
        <v>15</v>
      </c>
      <c r="N11" s="583">
        <v>58</v>
      </c>
      <c r="O11" s="584">
        <v>0</v>
      </c>
      <c r="P11" s="585">
        <f>K11</f>
        <v>0.2</v>
      </c>
      <c r="Q11" s="586">
        <f t="shared" ref="Q11" si="1">L11</f>
        <v>0</v>
      </c>
      <c r="R11" s="583">
        <f t="shared" ref="R11" si="2">M11</f>
        <v>15</v>
      </c>
      <c r="S11" s="583">
        <f t="shared" ref="S11" si="3">N11</f>
        <v>58</v>
      </c>
      <c r="T11" s="587">
        <f t="shared" ref="T11" si="4">O11</f>
        <v>0</v>
      </c>
      <c r="U11" s="555"/>
      <c r="V11" s="555"/>
      <c r="W11" s="555"/>
    </row>
    <row r="12" spans="1:23" ht="20.25" hidden="1" x14ac:dyDescent="0.3">
      <c r="A12" s="574" t="s">
        <v>90</v>
      </c>
      <c r="B12" s="574"/>
      <c r="C12" s="1021" t="s">
        <v>32</v>
      </c>
      <c r="D12" s="673"/>
      <c r="E12" s="667"/>
      <c r="F12" s="667">
        <v>5</v>
      </c>
      <c r="G12" s="667">
        <v>5</v>
      </c>
      <c r="H12" s="667" t="e">
        <f>F12*#REF!/1000</f>
        <v>#REF!</v>
      </c>
      <c r="I12" s="667"/>
      <c r="J12" s="669"/>
      <c r="K12" s="576"/>
      <c r="L12" s="577"/>
      <c r="M12" s="577"/>
      <c r="N12" s="577"/>
      <c r="O12" s="578"/>
      <c r="P12" s="579"/>
      <c r="Q12" s="580"/>
      <c r="R12" s="577"/>
      <c r="S12" s="577"/>
      <c r="T12" s="588"/>
      <c r="U12" s="555"/>
      <c r="V12" s="555"/>
      <c r="W12" s="555"/>
    </row>
    <row r="13" spans="1:23" ht="20.25" hidden="1" x14ac:dyDescent="0.3">
      <c r="A13" s="574" t="s">
        <v>91</v>
      </c>
      <c r="B13" s="574"/>
      <c r="C13" s="1021" t="s">
        <v>211</v>
      </c>
      <c r="D13" s="673"/>
      <c r="E13" s="667"/>
      <c r="F13" s="667">
        <v>100</v>
      </c>
      <c r="G13" s="667">
        <v>100</v>
      </c>
      <c r="H13" s="667" t="e">
        <f>F13*#REF!/1000</f>
        <v>#REF!</v>
      </c>
      <c r="I13" s="667" t="e">
        <f>E11*D11/1000</f>
        <v>#REF!</v>
      </c>
      <c r="J13" s="669"/>
      <c r="K13" s="576"/>
      <c r="L13" s="577"/>
      <c r="M13" s="577"/>
      <c r="N13" s="577"/>
      <c r="O13" s="578"/>
      <c r="P13" s="579"/>
      <c r="Q13" s="580"/>
      <c r="R13" s="577"/>
      <c r="S13" s="577"/>
      <c r="T13" s="588"/>
      <c r="U13" s="555"/>
      <c r="V13" s="555"/>
      <c r="W13" s="555"/>
    </row>
    <row r="14" spans="1:23" ht="20.25" hidden="1" x14ac:dyDescent="0.3">
      <c r="A14" s="574" t="s">
        <v>84</v>
      </c>
      <c r="B14" s="574"/>
      <c r="C14" s="1021" t="s">
        <v>1</v>
      </c>
      <c r="D14" s="673"/>
      <c r="E14" s="667"/>
      <c r="F14" s="667">
        <v>110</v>
      </c>
      <c r="G14" s="667">
        <v>110</v>
      </c>
      <c r="H14" s="667" t="e">
        <f>F14*#REF!/1000</f>
        <v>#REF!</v>
      </c>
      <c r="I14" s="667" t="s">
        <v>44</v>
      </c>
      <c r="J14" s="669"/>
      <c r="K14" s="576"/>
      <c r="L14" s="577"/>
      <c r="M14" s="577"/>
      <c r="N14" s="577"/>
      <c r="O14" s="578"/>
      <c r="P14" s="579"/>
      <c r="Q14" s="580"/>
      <c r="R14" s="577"/>
      <c r="S14" s="577"/>
      <c r="T14" s="588"/>
      <c r="U14" s="555"/>
      <c r="V14" s="555"/>
      <c r="W14" s="555"/>
    </row>
    <row r="15" spans="1:23" ht="20.25" hidden="1" x14ac:dyDescent="0.3">
      <c r="A15" s="574"/>
      <c r="B15" s="574"/>
      <c r="C15" s="1021" t="s">
        <v>2</v>
      </c>
      <c r="D15" s="673"/>
      <c r="E15" s="667"/>
      <c r="F15" s="667">
        <v>10</v>
      </c>
      <c r="G15" s="667">
        <v>10</v>
      </c>
      <c r="H15" s="667" t="e">
        <f>F15*#REF!/1000</f>
        <v>#REF!</v>
      </c>
      <c r="I15" s="667"/>
      <c r="J15" s="669"/>
      <c r="K15" s="576"/>
      <c r="L15" s="577"/>
      <c r="M15" s="577"/>
      <c r="N15" s="577"/>
      <c r="O15" s="578"/>
      <c r="P15" s="579"/>
      <c r="Q15" s="580"/>
      <c r="R15" s="577"/>
      <c r="S15" s="577"/>
      <c r="T15" s="588"/>
      <c r="U15" s="555"/>
      <c r="V15" s="555"/>
      <c r="W15" s="555"/>
    </row>
    <row r="16" spans="1:23" ht="33.75" customHeight="1" x14ac:dyDescent="0.3">
      <c r="A16" s="589" t="s">
        <v>272</v>
      </c>
      <c r="B16" s="589"/>
      <c r="C16" s="1020" t="s">
        <v>259</v>
      </c>
      <c r="D16" s="673" t="s">
        <v>307</v>
      </c>
      <c r="E16" s="667">
        <f>E15</f>
        <v>0</v>
      </c>
      <c r="F16" s="667"/>
      <c r="G16" s="667"/>
      <c r="H16" s="674" t="e">
        <f>F16*#REF!/1000</f>
        <v>#REF!</v>
      </c>
      <c r="I16" s="667"/>
      <c r="J16" s="669" t="s">
        <v>308</v>
      </c>
      <c r="K16" s="590">
        <v>18.5</v>
      </c>
      <c r="L16" s="591">
        <v>7.9</v>
      </c>
      <c r="M16" s="591">
        <v>13</v>
      </c>
      <c r="N16" s="591">
        <v>148</v>
      </c>
      <c r="O16" s="592">
        <v>0.14000000000000001</v>
      </c>
      <c r="P16" s="593">
        <f>K16*1.5</f>
        <v>27.75</v>
      </c>
      <c r="Q16" s="594">
        <f t="shared" ref="Q16:T16" si="5">L16*1.5</f>
        <v>11.850000000000001</v>
      </c>
      <c r="R16" s="595">
        <f t="shared" si="5"/>
        <v>19.5</v>
      </c>
      <c r="S16" s="595">
        <f t="shared" si="5"/>
        <v>222</v>
      </c>
      <c r="T16" s="596">
        <f t="shared" si="5"/>
        <v>0.21000000000000002</v>
      </c>
      <c r="U16" s="555"/>
      <c r="V16" s="555"/>
      <c r="W16" s="555"/>
    </row>
    <row r="17" spans="1:23" ht="20.25" hidden="1" x14ac:dyDescent="0.3">
      <c r="A17" s="589" t="s">
        <v>136</v>
      </c>
      <c r="B17" s="589"/>
      <c r="C17" s="1021" t="s">
        <v>200</v>
      </c>
      <c r="D17" s="673"/>
      <c r="E17" s="667"/>
      <c r="F17" s="667">
        <v>21</v>
      </c>
      <c r="G17" s="667">
        <v>20</v>
      </c>
      <c r="H17" s="675" t="e">
        <f>F17*#REF!/1000</f>
        <v>#REF!</v>
      </c>
      <c r="I17" s="667"/>
      <c r="J17" s="669"/>
      <c r="K17" s="590"/>
      <c r="L17" s="591"/>
      <c r="M17" s="591"/>
      <c r="N17" s="591"/>
      <c r="O17" s="592"/>
      <c r="P17" s="597"/>
      <c r="Q17" s="598"/>
      <c r="R17" s="591"/>
      <c r="S17" s="591"/>
      <c r="T17" s="599"/>
      <c r="U17" s="555"/>
      <c r="V17" s="555"/>
      <c r="W17" s="555"/>
    </row>
    <row r="18" spans="1:23" ht="20.25" hidden="1" x14ac:dyDescent="0.3">
      <c r="A18" s="589"/>
      <c r="B18" s="589"/>
      <c r="C18" s="1021" t="s">
        <v>199</v>
      </c>
      <c r="D18" s="673"/>
      <c r="E18" s="667"/>
      <c r="F18" s="667">
        <v>10</v>
      </c>
      <c r="G18" s="667">
        <v>10</v>
      </c>
      <c r="H18" s="675" t="e">
        <f>F18*#REF!/1000</f>
        <v>#REF!</v>
      </c>
      <c r="I18" s="667"/>
      <c r="J18" s="669"/>
      <c r="K18" s="590"/>
      <c r="L18" s="591"/>
      <c r="M18" s="591"/>
      <c r="N18" s="591"/>
      <c r="O18" s="592"/>
      <c r="P18" s="597"/>
      <c r="Q18" s="598"/>
      <c r="R18" s="591"/>
      <c r="S18" s="591"/>
      <c r="T18" s="599"/>
      <c r="U18" s="555"/>
      <c r="V18" s="555"/>
      <c r="W18" s="555"/>
    </row>
    <row r="19" spans="1:23" ht="20.25" hidden="1" x14ac:dyDescent="0.3">
      <c r="A19" s="589"/>
      <c r="B19" s="589"/>
      <c r="C19" s="1021" t="s">
        <v>5</v>
      </c>
      <c r="D19" s="673"/>
      <c r="E19" s="667"/>
      <c r="F19" s="667">
        <v>30</v>
      </c>
      <c r="G19" s="667">
        <v>30</v>
      </c>
      <c r="H19" s="675" t="e">
        <f>F19*#REF!/1000</f>
        <v>#REF!</v>
      </c>
      <c r="I19" s="667"/>
      <c r="J19" s="669"/>
      <c r="K19" s="590"/>
      <c r="L19" s="591"/>
      <c r="M19" s="591"/>
      <c r="N19" s="591"/>
      <c r="O19" s="592"/>
      <c r="P19" s="597"/>
      <c r="Q19" s="598"/>
      <c r="R19" s="591"/>
      <c r="S19" s="591"/>
      <c r="T19" s="599"/>
      <c r="U19" s="555"/>
      <c r="V19" s="555"/>
      <c r="W19" s="555"/>
    </row>
    <row r="20" spans="1:23" ht="32.25" customHeight="1" thickBot="1" x14ac:dyDescent="0.35">
      <c r="A20" s="600" t="s">
        <v>280</v>
      </c>
      <c r="B20" s="600"/>
      <c r="C20" s="1023" t="s">
        <v>281</v>
      </c>
      <c r="D20" s="676" t="s">
        <v>384</v>
      </c>
      <c r="E20" s="677" t="s">
        <v>282</v>
      </c>
      <c r="F20" s="677" t="s">
        <v>282</v>
      </c>
      <c r="G20" s="677" t="s">
        <v>282</v>
      </c>
      <c r="H20" s="677" t="s">
        <v>282</v>
      </c>
      <c r="I20" s="677" t="s">
        <v>282</v>
      </c>
      <c r="J20" s="678" t="s">
        <v>384</v>
      </c>
      <c r="K20" s="601">
        <v>0.4</v>
      </c>
      <c r="L20" s="602">
        <v>0.4</v>
      </c>
      <c r="M20" s="602">
        <v>9.8000000000000007</v>
      </c>
      <c r="N20" s="602">
        <v>44</v>
      </c>
      <c r="O20" s="603">
        <v>22</v>
      </c>
      <c r="P20" s="604">
        <v>0.4</v>
      </c>
      <c r="Q20" s="605">
        <v>0.4</v>
      </c>
      <c r="R20" s="606">
        <v>9.8000000000000007</v>
      </c>
      <c r="S20" s="606">
        <v>44</v>
      </c>
      <c r="T20" s="607">
        <v>22</v>
      </c>
      <c r="U20" s="555"/>
      <c r="V20" s="555"/>
      <c r="W20" s="555"/>
    </row>
    <row r="21" spans="1:23" ht="32.25" customHeight="1" thickBot="1" x14ac:dyDescent="0.35">
      <c r="A21" s="608"/>
      <c r="B21" s="608"/>
      <c r="C21" s="1024" t="s">
        <v>107</v>
      </c>
      <c r="D21" s="679"/>
      <c r="E21" s="680"/>
      <c r="F21" s="680"/>
      <c r="G21" s="680"/>
      <c r="H21" s="681"/>
      <c r="I21" s="680"/>
      <c r="J21" s="682"/>
      <c r="K21" s="683">
        <f>SUM(K5:K20)</f>
        <v>23.9</v>
      </c>
      <c r="L21" s="684">
        <f t="shared" ref="L21:O21" si="6">SUM(L5:L20)</f>
        <v>12.500000000000002</v>
      </c>
      <c r="M21" s="684">
        <f t="shared" si="6"/>
        <v>65</v>
      </c>
      <c r="N21" s="684">
        <f t="shared" si="6"/>
        <v>440</v>
      </c>
      <c r="O21" s="685">
        <f t="shared" si="6"/>
        <v>23.04</v>
      </c>
      <c r="P21" s="686">
        <f>SUM(P5:P20)</f>
        <v>33.15</v>
      </c>
      <c r="Q21" s="687">
        <f t="shared" ref="Q21:T21" si="7">SUM(Q5:Q20)</f>
        <v>16.45</v>
      </c>
      <c r="R21" s="684">
        <f t="shared" si="7"/>
        <v>71.5</v>
      </c>
      <c r="S21" s="688">
        <f t="shared" si="7"/>
        <v>514</v>
      </c>
      <c r="T21" s="689">
        <f t="shared" si="7"/>
        <v>23.11</v>
      </c>
      <c r="U21" s="555"/>
      <c r="V21" s="555"/>
      <c r="W21" s="555"/>
    </row>
    <row r="22" spans="1:23" ht="20.25" x14ac:dyDescent="0.3">
      <c r="A22" s="609"/>
      <c r="B22" s="610" t="s">
        <v>27</v>
      </c>
      <c r="C22" s="1025"/>
      <c r="D22" s="690"/>
      <c r="E22" s="691"/>
      <c r="F22" s="691"/>
      <c r="G22" s="691"/>
      <c r="H22" s="692"/>
      <c r="I22" s="691"/>
      <c r="J22" s="693"/>
      <c r="K22" s="694"/>
      <c r="L22" s="695"/>
      <c r="M22" s="695"/>
      <c r="N22" s="695"/>
      <c r="O22" s="696"/>
      <c r="P22" s="697"/>
      <c r="Q22" s="698"/>
      <c r="R22" s="699"/>
      <c r="S22" s="699"/>
      <c r="T22" s="700"/>
      <c r="U22" s="555"/>
      <c r="V22" s="555"/>
      <c r="W22" s="555"/>
    </row>
    <row r="23" spans="1:23" ht="34.5" customHeight="1" x14ac:dyDescent="0.3">
      <c r="A23" s="589" t="s">
        <v>195</v>
      </c>
      <c r="B23" s="589"/>
      <c r="C23" s="1020" t="s">
        <v>360</v>
      </c>
      <c r="D23" s="673">
        <v>80</v>
      </c>
      <c r="E23" s="667"/>
      <c r="F23" s="668"/>
      <c r="G23" s="667"/>
      <c r="H23" s="674" t="e">
        <f>F23*#REF!/1000</f>
        <v>#REF!</v>
      </c>
      <c r="I23" s="667"/>
      <c r="J23" s="669">
        <v>100</v>
      </c>
      <c r="K23" s="611">
        <v>0.48</v>
      </c>
      <c r="L23" s="612">
        <v>0.12</v>
      </c>
      <c r="M23" s="612">
        <v>1.56</v>
      </c>
      <c r="N23" s="612">
        <v>12.2</v>
      </c>
      <c r="O23" s="613">
        <v>2.94</v>
      </c>
      <c r="P23" s="614">
        <f>K23*1.7</f>
        <v>0.81599999999999995</v>
      </c>
      <c r="Q23" s="615">
        <f t="shared" ref="Q23:T23" si="8">L23*1.7</f>
        <v>0.20399999999999999</v>
      </c>
      <c r="R23" s="616">
        <f t="shared" si="8"/>
        <v>2.6520000000000001</v>
      </c>
      <c r="S23" s="616">
        <f t="shared" si="8"/>
        <v>20.74</v>
      </c>
      <c r="T23" s="596">
        <f t="shared" si="8"/>
        <v>4.9980000000000002</v>
      </c>
      <c r="U23" s="555"/>
      <c r="V23" s="555"/>
      <c r="W23" s="555"/>
    </row>
    <row r="24" spans="1:23" ht="20.25" hidden="1" x14ac:dyDescent="0.3">
      <c r="A24" s="574" t="s">
        <v>169</v>
      </c>
      <c r="B24" s="617"/>
      <c r="C24" s="1021" t="s">
        <v>72</v>
      </c>
      <c r="D24" s="673"/>
      <c r="E24" s="667"/>
      <c r="F24" s="668">
        <v>118</v>
      </c>
      <c r="G24" s="667">
        <v>94</v>
      </c>
      <c r="H24" s="674" t="e">
        <f>F24*#REF!/1000</f>
        <v>#REF!</v>
      </c>
      <c r="I24" s="667"/>
      <c r="J24" s="669"/>
      <c r="K24" s="618"/>
      <c r="L24" s="619"/>
      <c r="M24" s="619"/>
      <c r="N24" s="619"/>
      <c r="O24" s="620"/>
      <c r="P24" s="614">
        <f t="shared" ref="P24:P50" si="9">K24*1.7</f>
        <v>0</v>
      </c>
      <c r="Q24" s="615">
        <f t="shared" ref="Q24:Q50" si="10">L24*1.7</f>
        <v>0</v>
      </c>
      <c r="R24" s="616">
        <f t="shared" ref="R24:R50" si="11">M24*1.7</f>
        <v>0</v>
      </c>
      <c r="S24" s="616">
        <f t="shared" ref="S24:S50" si="12">N24*1.7</f>
        <v>0</v>
      </c>
      <c r="T24" s="596">
        <f t="shared" ref="T24:T50" si="13">O24*1.7</f>
        <v>0</v>
      </c>
      <c r="U24" s="555"/>
      <c r="V24" s="555"/>
      <c r="W24" s="555"/>
    </row>
    <row r="25" spans="1:23" ht="20.25" hidden="1" x14ac:dyDescent="0.3">
      <c r="A25" s="574"/>
      <c r="B25" s="617"/>
      <c r="C25" s="1021" t="s">
        <v>11</v>
      </c>
      <c r="D25" s="673"/>
      <c r="E25" s="667"/>
      <c r="F25" s="667">
        <v>7</v>
      </c>
      <c r="G25" s="667">
        <v>7</v>
      </c>
      <c r="H25" s="674" t="e">
        <f>F25*#REF!/1000</f>
        <v>#REF!</v>
      </c>
      <c r="I25" s="667"/>
      <c r="J25" s="669"/>
      <c r="K25" s="618"/>
      <c r="L25" s="619"/>
      <c r="M25" s="619"/>
      <c r="N25" s="619"/>
      <c r="O25" s="620"/>
      <c r="P25" s="614">
        <f t="shared" si="9"/>
        <v>0</v>
      </c>
      <c r="Q25" s="615">
        <f t="shared" si="10"/>
        <v>0</v>
      </c>
      <c r="R25" s="616">
        <f t="shared" si="11"/>
        <v>0</v>
      </c>
      <c r="S25" s="616">
        <f t="shared" si="12"/>
        <v>0</v>
      </c>
      <c r="T25" s="596">
        <f t="shared" si="13"/>
        <v>0</v>
      </c>
      <c r="U25" s="555"/>
      <c r="V25" s="555"/>
      <c r="W25" s="555"/>
    </row>
    <row r="26" spans="1:23" ht="46.5" customHeight="1" x14ac:dyDescent="0.3">
      <c r="A26" s="574" t="s">
        <v>183</v>
      </c>
      <c r="B26" s="574"/>
      <c r="C26" s="1020" t="s">
        <v>392</v>
      </c>
      <c r="D26" s="666">
        <v>250</v>
      </c>
      <c r="E26" s="667">
        <f>E23</f>
        <v>0</v>
      </c>
      <c r="F26" s="668"/>
      <c r="G26" s="667"/>
      <c r="H26" s="667" t="e">
        <f>F26*#REF!/1000</f>
        <v>#REF!</v>
      </c>
      <c r="I26" s="667"/>
      <c r="J26" s="672">
        <v>250</v>
      </c>
      <c r="K26" s="618">
        <v>6.6</v>
      </c>
      <c r="L26" s="619">
        <v>2.4</v>
      </c>
      <c r="M26" s="619">
        <v>10</v>
      </c>
      <c r="N26" s="619">
        <v>180</v>
      </c>
      <c r="O26" s="620">
        <v>8.85</v>
      </c>
      <c r="P26" s="614">
        <f t="shared" si="9"/>
        <v>11.219999999999999</v>
      </c>
      <c r="Q26" s="615">
        <f t="shared" si="10"/>
        <v>4.08</v>
      </c>
      <c r="R26" s="616">
        <f t="shared" si="11"/>
        <v>17</v>
      </c>
      <c r="S26" s="616">
        <f t="shared" si="12"/>
        <v>306</v>
      </c>
      <c r="T26" s="596">
        <f t="shared" si="13"/>
        <v>15.044999999999998</v>
      </c>
      <c r="U26" s="555"/>
      <c r="V26" s="555"/>
      <c r="W26" s="555"/>
    </row>
    <row r="27" spans="1:23" ht="20.25" hidden="1" x14ac:dyDescent="0.3">
      <c r="A27" s="574" t="s">
        <v>84</v>
      </c>
      <c r="B27" s="574"/>
      <c r="C27" s="1021" t="s">
        <v>8</v>
      </c>
      <c r="D27" s="666"/>
      <c r="E27" s="667"/>
      <c r="F27" s="667">
        <v>106.6</v>
      </c>
      <c r="G27" s="667">
        <v>80</v>
      </c>
      <c r="H27" s="667" t="e">
        <f>F27*#REF!/1000</f>
        <v>#REF!</v>
      </c>
      <c r="I27" s="667"/>
      <c r="J27" s="669"/>
      <c r="K27" s="618"/>
      <c r="L27" s="619"/>
      <c r="M27" s="619"/>
      <c r="N27" s="619"/>
      <c r="O27" s="620"/>
      <c r="P27" s="614">
        <f t="shared" si="9"/>
        <v>0</v>
      </c>
      <c r="Q27" s="615">
        <f t="shared" si="10"/>
        <v>0</v>
      </c>
      <c r="R27" s="616">
        <f t="shared" si="11"/>
        <v>0</v>
      </c>
      <c r="S27" s="616">
        <f t="shared" si="12"/>
        <v>0</v>
      </c>
      <c r="T27" s="596">
        <f t="shared" si="13"/>
        <v>0</v>
      </c>
      <c r="U27" s="555"/>
      <c r="V27" s="555"/>
      <c r="W27" s="555"/>
    </row>
    <row r="28" spans="1:23" ht="20.25" hidden="1" x14ac:dyDescent="0.3">
      <c r="A28" s="574"/>
      <c r="B28" s="574"/>
      <c r="C28" s="1021" t="s">
        <v>72</v>
      </c>
      <c r="D28" s="666"/>
      <c r="E28" s="667"/>
      <c r="F28" s="667">
        <v>10</v>
      </c>
      <c r="G28" s="667">
        <v>8</v>
      </c>
      <c r="H28" s="667" t="e">
        <f>F28*#REF!/1000</f>
        <v>#REF!</v>
      </c>
      <c r="I28" s="667"/>
      <c r="J28" s="669"/>
      <c r="K28" s="618"/>
      <c r="L28" s="619"/>
      <c r="M28" s="619"/>
      <c r="N28" s="619"/>
      <c r="O28" s="620"/>
      <c r="P28" s="614">
        <f t="shared" si="9"/>
        <v>0</v>
      </c>
      <c r="Q28" s="615">
        <f t="shared" si="10"/>
        <v>0</v>
      </c>
      <c r="R28" s="616">
        <f t="shared" si="11"/>
        <v>0</v>
      </c>
      <c r="S28" s="616">
        <f t="shared" si="12"/>
        <v>0</v>
      </c>
      <c r="T28" s="596">
        <f t="shared" si="13"/>
        <v>0</v>
      </c>
      <c r="U28" s="555"/>
      <c r="V28" s="555"/>
      <c r="W28" s="555"/>
    </row>
    <row r="29" spans="1:23" ht="20.25" hidden="1" x14ac:dyDescent="0.3">
      <c r="A29" s="574"/>
      <c r="B29" s="574"/>
      <c r="C29" s="1021" t="s">
        <v>57</v>
      </c>
      <c r="D29" s="666"/>
      <c r="E29" s="667"/>
      <c r="F29" s="667">
        <v>9.6</v>
      </c>
      <c r="G29" s="667">
        <v>8</v>
      </c>
      <c r="H29" s="667" t="e">
        <f>F29*#REF!/1000</f>
        <v>#REF!</v>
      </c>
      <c r="I29" s="667"/>
      <c r="J29" s="669"/>
      <c r="K29" s="618"/>
      <c r="L29" s="619"/>
      <c r="M29" s="619"/>
      <c r="N29" s="619"/>
      <c r="O29" s="620"/>
      <c r="P29" s="614">
        <f t="shared" si="9"/>
        <v>0</v>
      </c>
      <c r="Q29" s="615">
        <f t="shared" si="10"/>
        <v>0</v>
      </c>
      <c r="R29" s="616">
        <f t="shared" si="11"/>
        <v>0</v>
      </c>
      <c r="S29" s="616">
        <f t="shared" si="12"/>
        <v>0</v>
      </c>
      <c r="T29" s="596">
        <f t="shared" si="13"/>
        <v>0</v>
      </c>
      <c r="U29" s="555"/>
      <c r="V29" s="555"/>
      <c r="W29" s="555"/>
    </row>
    <row r="30" spans="1:23" ht="20.25" hidden="1" x14ac:dyDescent="0.3">
      <c r="A30" s="574"/>
      <c r="B30" s="574"/>
      <c r="C30" s="1021" t="s">
        <v>78</v>
      </c>
      <c r="D30" s="666"/>
      <c r="E30" s="667"/>
      <c r="F30" s="667">
        <v>2</v>
      </c>
      <c r="G30" s="667">
        <v>2</v>
      </c>
      <c r="H30" s="667" t="e">
        <f>F30*#REF!/1000</f>
        <v>#REF!</v>
      </c>
      <c r="I30" s="667"/>
      <c r="J30" s="669"/>
      <c r="K30" s="618"/>
      <c r="L30" s="619"/>
      <c r="M30" s="619"/>
      <c r="N30" s="619"/>
      <c r="O30" s="620"/>
      <c r="P30" s="614">
        <f t="shared" si="9"/>
        <v>0</v>
      </c>
      <c r="Q30" s="615">
        <f t="shared" si="10"/>
        <v>0</v>
      </c>
      <c r="R30" s="616">
        <f t="shared" si="11"/>
        <v>0</v>
      </c>
      <c r="S30" s="616">
        <f t="shared" si="12"/>
        <v>0</v>
      </c>
      <c r="T30" s="596">
        <f t="shared" si="13"/>
        <v>0</v>
      </c>
      <c r="U30" s="555"/>
      <c r="V30" s="555"/>
      <c r="W30" s="555"/>
    </row>
    <row r="31" spans="1:23" ht="20.25" hidden="1" x14ac:dyDescent="0.3">
      <c r="A31" s="574"/>
      <c r="B31" s="574"/>
      <c r="C31" s="1021" t="s">
        <v>11</v>
      </c>
      <c r="D31" s="666"/>
      <c r="E31" s="667"/>
      <c r="F31" s="667">
        <v>2</v>
      </c>
      <c r="G31" s="667">
        <v>2</v>
      </c>
      <c r="H31" s="667" t="e">
        <f>F31*#REF!/1000</f>
        <v>#REF!</v>
      </c>
      <c r="I31" s="667">
        <f>D26*E26/1000</f>
        <v>0</v>
      </c>
      <c r="J31" s="669"/>
      <c r="K31" s="618"/>
      <c r="L31" s="619"/>
      <c r="M31" s="619"/>
      <c r="N31" s="619"/>
      <c r="O31" s="620"/>
      <c r="P31" s="614">
        <f t="shared" si="9"/>
        <v>0</v>
      </c>
      <c r="Q31" s="615">
        <f t="shared" si="10"/>
        <v>0</v>
      </c>
      <c r="R31" s="616">
        <f t="shared" si="11"/>
        <v>0</v>
      </c>
      <c r="S31" s="616">
        <f t="shared" si="12"/>
        <v>0</v>
      </c>
      <c r="T31" s="596">
        <f t="shared" si="13"/>
        <v>0</v>
      </c>
      <c r="U31" s="555"/>
      <c r="V31" s="555"/>
      <c r="W31" s="555"/>
    </row>
    <row r="32" spans="1:23" ht="20.25" hidden="1" x14ac:dyDescent="0.3">
      <c r="A32" s="574"/>
      <c r="B32" s="574"/>
      <c r="C32" s="1021" t="s">
        <v>50</v>
      </c>
      <c r="D32" s="666"/>
      <c r="E32" s="667"/>
      <c r="F32" s="667">
        <v>140</v>
      </c>
      <c r="G32" s="667">
        <v>140</v>
      </c>
      <c r="H32" s="667" t="e">
        <f>F32*#REF!/1000</f>
        <v>#REF!</v>
      </c>
      <c r="I32" s="667"/>
      <c r="J32" s="669"/>
      <c r="K32" s="621"/>
      <c r="L32" s="622"/>
      <c r="M32" s="622"/>
      <c r="N32" s="622"/>
      <c r="O32" s="623"/>
      <c r="P32" s="614">
        <f t="shared" si="9"/>
        <v>0</v>
      </c>
      <c r="Q32" s="615">
        <f t="shared" si="10"/>
        <v>0</v>
      </c>
      <c r="R32" s="616">
        <f t="shared" si="11"/>
        <v>0</v>
      </c>
      <c r="S32" s="616">
        <f t="shared" si="12"/>
        <v>0</v>
      </c>
      <c r="T32" s="596">
        <f t="shared" si="13"/>
        <v>0</v>
      </c>
      <c r="U32" s="555"/>
      <c r="V32" s="555"/>
      <c r="W32" s="555"/>
    </row>
    <row r="33" spans="1:23" ht="16.5" hidden="1" customHeight="1" x14ac:dyDescent="0.3">
      <c r="A33" s="574"/>
      <c r="B33" s="574"/>
      <c r="C33" s="1021" t="s">
        <v>1</v>
      </c>
      <c r="D33" s="666"/>
      <c r="E33" s="667"/>
      <c r="F33" s="667">
        <v>240</v>
      </c>
      <c r="G33" s="667">
        <v>240</v>
      </c>
      <c r="H33" s="667" t="e">
        <f>F33*#REF!/1000</f>
        <v>#REF!</v>
      </c>
      <c r="I33" s="667"/>
      <c r="J33" s="669"/>
      <c r="K33" s="621"/>
      <c r="L33" s="622"/>
      <c r="M33" s="622"/>
      <c r="N33" s="622"/>
      <c r="O33" s="623"/>
      <c r="P33" s="614">
        <f t="shared" si="9"/>
        <v>0</v>
      </c>
      <c r="Q33" s="615">
        <f t="shared" si="10"/>
        <v>0</v>
      </c>
      <c r="R33" s="616">
        <f t="shared" si="11"/>
        <v>0</v>
      </c>
      <c r="S33" s="616">
        <f t="shared" si="12"/>
        <v>0</v>
      </c>
      <c r="T33" s="596">
        <f t="shared" si="13"/>
        <v>0</v>
      </c>
      <c r="U33" s="555"/>
      <c r="V33" s="555"/>
      <c r="W33" s="555"/>
    </row>
    <row r="34" spans="1:23" ht="16.5" hidden="1" customHeight="1" x14ac:dyDescent="0.3">
      <c r="A34" s="574"/>
      <c r="B34" s="574"/>
      <c r="C34" s="1021" t="s">
        <v>184</v>
      </c>
      <c r="D34" s="666"/>
      <c r="E34" s="667"/>
      <c r="F34" s="667"/>
      <c r="G34" s="667">
        <v>34</v>
      </c>
      <c r="H34" s="667"/>
      <c r="I34" s="667"/>
      <c r="J34" s="669"/>
      <c r="K34" s="621"/>
      <c r="L34" s="622"/>
      <c r="M34" s="622"/>
      <c r="N34" s="622"/>
      <c r="O34" s="623"/>
      <c r="P34" s="614">
        <f t="shared" si="9"/>
        <v>0</v>
      </c>
      <c r="Q34" s="615">
        <f t="shared" si="10"/>
        <v>0</v>
      </c>
      <c r="R34" s="616">
        <f t="shared" si="11"/>
        <v>0</v>
      </c>
      <c r="S34" s="616">
        <f t="shared" si="12"/>
        <v>0</v>
      </c>
      <c r="T34" s="596">
        <f t="shared" si="13"/>
        <v>0</v>
      </c>
      <c r="U34" s="555"/>
      <c r="V34" s="555"/>
      <c r="W34" s="555"/>
    </row>
    <row r="35" spans="1:23" ht="16.5" hidden="1" customHeight="1" x14ac:dyDescent="0.3">
      <c r="A35" s="574"/>
      <c r="B35" s="574"/>
      <c r="C35" s="1021" t="s">
        <v>198</v>
      </c>
      <c r="D35" s="666"/>
      <c r="E35" s="667"/>
      <c r="F35" s="667">
        <v>30</v>
      </c>
      <c r="G35" s="667">
        <v>24.6</v>
      </c>
      <c r="H35" s="667"/>
      <c r="I35" s="667"/>
      <c r="J35" s="669"/>
      <c r="K35" s="621"/>
      <c r="L35" s="622"/>
      <c r="M35" s="622"/>
      <c r="N35" s="622"/>
      <c r="O35" s="623"/>
      <c r="P35" s="614">
        <f t="shared" si="9"/>
        <v>0</v>
      </c>
      <c r="Q35" s="615">
        <f t="shared" si="10"/>
        <v>0</v>
      </c>
      <c r="R35" s="616">
        <f t="shared" si="11"/>
        <v>0</v>
      </c>
      <c r="S35" s="616">
        <f t="shared" si="12"/>
        <v>0</v>
      </c>
      <c r="T35" s="596">
        <f t="shared" si="13"/>
        <v>0</v>
      </c>
      <c r="U35" s="555"/>
      <c r="V35" s="555"/>
      <c r="W35" s="555"/>
    </row>
    <row r="36" spans="1:23" ht="16.5" hidden="1" customHeight="1" x14ac:dyDescent="0.3">
      <c r="A36" s="574"/>
      <c r="B36" s="574"/>
      <c r="C36" s="1021" t="s">
        <v>79</v>
      </c>
      <c r="D36" s="666"/>
      <c r="E36" s="667"/>
      <c r="F36" s="667">
        <v>1.6</v>
      </c>
      <c r="G36" s="667">
        <v>1.6</v>
      </c>
      <c r="H36" s="667"/>
      <c r="I36" s="667"/>
      <c r="J36" s="669"/>
      <c r="K36" s="621"/>
      <c r="L36" s="622"/>
      <c r="M36" s="622"/>
      <c r="N36" s="622"/>
      <c r="O36" s="623"/>
      <c r="P36" s="614">
        <f t="shared" si="9"/>
        <v>0</v>
      </c>
      <c r="Q36" s="615">
        <f t="shared" si="10"/>
        <v>0</v>
      </c>
      <c r="R36" s="616">
        <f t="shared" si="11"/>
        <v>0</v>
      </c>
      <c r="S36" s="616">
        <f t="shared" si="12"/>
        <v>0</v>
      </c>
      <c r="T36" s="596">
        <f t="shared" si="13"/>
        <v>0</v>
      </c>
      <c r="U36" s="555"/>
      <c r="V36" s="555"/>
      <c r="W36" s="555"/>
    </row>
    <row r="37" spans="1:23" ht="16.5" hidden="1" customHeight="1" x14ac:dyDescent="0.3">
      <c r="A37" s="574"/>
      <c r="B37" s="574"/>
      <c r="C37" s="1021" t="s">
        <v>57</v>
      </c>
      <c r="D37" s="666"/>
      <c r="E37" s="667"/>
      <c r="F37" s="667">
        <v>5.6</v>
      </c>
      <c r="G37" s="667">
        <v>5.6</v>
      </c>
      <c r="H37" s="667"/>
      <c r="I37" s="667"/>
      <c r="J37" s="669"/>
      <c r="K37" s="621"/>
      <c r="L37" s="622"/>
      <c r="M37" s="622"/>
      <c r="N37" s="622"/>
      <c r="O37" s="623"/>
      <c r="P37" s="614">
        <f t="shared" si="9"/>
        <v>0</v>
      </c>
      <c r="Q37" s="615">
        <f t="shared" si="10"/>
        <v>0</v>
      </c>
      <c r="R37" s="616">
        <f t="shared" si="11"/>
        <v>0</v>
      </c>
      <c r="S37" s="616">
        <f t="shared" si="12"/>
        <v>0</v>
      </c>
      <c r="T37" s="596">
        <f t="shared" si="13"/>
        <v>0</v>
      </c>
      <c r="U37" s="555"/>
      <c r="V37" s="555"/>
      <c r="W37" s="555"/>
    </row>
    <row r="38" spans="1:23" ht="20.25" hidden="1" x14ac:dyDescent="0.3">
      <c r="A38" s="574"/>
      <c r="B38" s="574"/>
      <c r="C38" s="1021" t="s">
        <v>154</v>
      </c>
      <c r="D38" s="666"/>
      <c r="E38" s="667"/>
      <c r="F38" s="667">
        <v>6</v>
      </c>
      <c r="G38" s="667">
        <v>5</v>
      </c>
      <c r="H38" s="667"/>
      <c r="I38" s="667"/>
      <c r="J38" s="669"/>
      <c r="K38" s="621"/>
      <c r="L38" s="622"/>
      <c r="M38" s="622"/>
      <c r="N38" s="622"/>
      <c r="O38" s="623"/>
      <c r="P38" s="614">
        <f t="shared" si="9"/>
        <v>0</v>
      </c>
      <c r="Q38" s="615">
        <f t="shared" si="10"/>
        <v>0</v>
      </c>
      <c r="R38" s="616">
        <f t="shared" si="11"/>
        <v>0</v>
      </c>
      <c r="S38" s="616">
        <f t="shared" si="12"/>
        <v>0</v>
      </c>
      <c r="T38" s="596">
        <f t="shared" si="13"/>
        <v>0</v>
      </c>
      <c r="U38" s="555"/>
      <c r="V38" s="555"/>
      <c r="W38" s="555"/>
    </row>
    <row r="39" spans="1:23" ht="20.25" hidden="1" x14ac:dyDescent="0.3">
      <c r="A39" s="574"/>
      <c r="B39" s="574"/>
      <c r="C39" s="1021" t="s">
        <v>5</v>
      </c>
      <c r="D39" s="666"/>
      <c r="E39" s="667"/>
      <c r="F39" s="667">
        <v>5.6</v>
      </c>
      <c r="G39" s="667">
        <v>5.6</v>
      </c>
      <c r="H39" s="667"/>
      <c r="I39" s="667"/>
      <c r="J39" s="669"/>
      <c r="K39" s="621"/>
      <c r="L39" s="622"/>
      <c r="M39" s="622"/>
      <c r="N39" s="622"/>
      <c r="O39" s="623"/>
      <c r="P39" s="614">
        <f t="shared" si="9"/>
        <v>0</v>
      </c>
      <c r="Q39" s="615">
        <f t="shared" si="10"/>
        <v>0</v>
      </c>
      <c r="R39" s="616">
        <f t="shared" si="11"/>
        <v>0</v>
      </c>
      <c r="S39" s="616">
        <f t="shared" si="12"/>
        <v>0</v>
      </c>
      <c r="T39" s="596">
        <f t="shared" si="13"/>
        <v>0</v>
      </c>
      <c r="U39" s="555"/>
      <c r="V39" s="555"/>
      <c r="W39" s="555"/>
    </row>
    <row r="40" spans="1:23" ht="39.75" customHeight="1" x14ac:dyDescent="0.3">
      <c r="A40" s="589" t="s">
        <v>290</v>
      </c>
      <c r="B40" s="589"/>
      <c r="C40" s="1020" t="s">
        <v>291</v>
      </c>
      <c r="D40" s="673">
        <v>100</v>
      </c>
      <c r="E40" s="667">
        <f>E30</f>
        <v>0</v>
      </c>
      <c r="F40" s="667"/>
      <c r="G40" s="667"/>
      <c r="H40" s="675" t="e">
        <f>F40*#REF!/1000</f>
        <v>#REF!</v>
      </c>
      <c r="I40" s="667"/>
      <c r="J40" s="669">
        <v>100</v>
      </c>
      <c r="K40" s="618">
        <v>11.5</v>
      </c>
      <c r="L40" s="612">
        <v>11</v>
      </c>
      <c r="M40" s="619">
        <v>9</v>
      </c>
      <c r="N40" s="619">
        <v>192.5</v>
      </c>
      <c r="O40" s="620">
        <v>1.2E-2</v>
      </c>
      <c r="P40" s="614">
        <f t="shared" si="9"/>
        <v>19.55</v>
      </c>
      <c r="Q40" s="615">
        <f t="shared" si="10"/>
        <v>18.7</v>
      </c>
      <c r="R40" s="616">
        <f t="shared" si="11"/>
        <v>15.299999999999999</v>
      </c>
      <c r="S40" s="616">
        <v>345</v>
      </c>
      <c r="T40" s="596">
        <f t="shared" si="13"/>
        <v>2.0400000000000001E-2</v>
      </c>
      <c r="U40" s="555"/>
      <c r="V40" s="555"/>
      <c r="W40" s="555"/>
    </row>
    <row r="41" spans="1:23" ht="20.25" hidden="1" x14ac:dyDescent="0.3">
      <c r="A41" s="589" t="s">
        <v>138</v>
      </c>
      <c r="B41" s="589"/>
      <c r="C41" s="1021" t="s">
        <v>38</v>
      </c>
      <c r="D41" s="673"/>
      <c r="E41" s="667"/>
      <c r="F41" s="667">
        <v>91.8</v>
      </c>
      <c r="G41" s="667">
        <v>56.9</v>
      </c>
      <c r="H41" s="675" t="e">
        <f>F41*#REF!/1000</f>
        <v>#REF!</v>
      </c>
      <c r="I41" s="667"/>
      <c r="J41" s="669"/>
      <c r="K41" s="611"/>
      <c r="L41" s="612"/>
      <c r="M41" s="612"/>
      <c r="N41" s="612"/>
      <c r="O41" s="623"/>
      <c r="P41" s="614">
        <f t="shared" si="9"/>
        <v>0</v>
      </c>
      <c r="Q41" s="615">
        <f t="shared" si="10"/>
        <v>0</v>
      </c>
      <c r="R41" s="616">
        <f t="shared" si="11"/>
        <v>0</v>
      </c>
      <c r="S41" s="616">
        <f t="shared" si="12"/>
        <v>0</v>
      </c>
      <c r="T41" s="596">
        <f t="shared" si="13"/>
        <v>0</v>
      </c>
      <c r="U41" s="555"/>
      <c r="V41" s="555"/>
      <c r="W41" s="555"/>
    </row>
    <row r="42" spans="1:23" ht="20.25" hidden="1" x14ac:dyDescent="0.3">
      <c r="A42" s="589"/>
      <c r="B42" s="589"/>
      <c r="C42" s="1021" t="s">
        <v>139</v>
      </c>
      <c r="D42" s="673"/>
      <c r="E42" s="667"/>
      <c r="F42" s="667">
        <v>2.2999999999999998</v>
      </c>
      <c r="G42" s="667">
        <v>2.2999999999999998</v>
      </c>
      <c r="H42" s="675" t="e">
        <f>F42*#REF!/1000</f>
        <v>#REF!</v>
      </c>
      <c r="I42" s="667"/>
      <c r="J42" s="669"/>
      <c r="K42" s="611"/>
      <c r="L42" s="612"/>
      <c r="M42" s="612"/>
      <c r="N42" s="612"/>
      <c r="O42" s="623"/>
      <c r="P42" s="614">
        <f t="shared" si="9"/>
        <v>0</v>
      </c>
      <c r="Q42" s="615">
        <f t="shared" si="10"/>
        <v>0</v>
      </c>
      <c r="R42" s="616">
        <f t="shared" si="11"/>
        <v>0</v>
      </c>
      <c r="S42" s="616">
        <f t="shared" si="12"/>
        <v>0</v>
      </c>
      <c r="T42" s="596">
        <f t="shared" si="13"/>
        <v>0</v>
      </c>
      <c r="U42" s="555"/>
      <c r="V42" s="555"/>
      <c r="W42" s="555"/>
    </row>
    <row r="43" spans="1:23" ht="20.25" hidden="1" x14ac:dyDescent="0.3">
      <c r="A43" s="589"/>
      <c r="B43" s="589"/>
      <c r="C43" s="1021" t="s">
        <v>12</v>
      </c>
      <c r="D43" s="673"/>
      <c r="E43" s="667"/>
      <c r="F43" s="667">
        <v>13.8</v>
      </c>
      <c r="G43" s="667">
        <v>13.8</v>
      </c>
      <c r="H43" s="675" t="e">
        <f>F43*#REF!/1000</f>
        <v>#REF!</v>
      </c>
      <c r="I43" s="667"/>
      <c r="J43" s="669"/>
      <c r="K43" s="611"/>
      <c r="L43" s="612"/>
      <c r="M43" s="612"/>
      <c r="N43" s="612"/>
      <c r="O43" s="623"/>
      <c r="P43" s="614">
        <f t="shared" si="9"/>
        <v>0</v>
      </c>
      <c r="Q43" s="615">
        <f t="shared" si="10"/>
        <v>0</v>
      </c>
      <c r="R43" s="616">
        <f t="shared" si="11"/>
        <v>0</v>
      </c>
      <c r="S43" s="616">
        <f t="shared" si="12"/>
        <v>0</v>
      </c>
      <c r="T43" s="596">
        <f t="shared" si="13"/>
        <v>0</v>
      </c>
      <c r="U43" s="555"/>
      <c r="V43" s="555"/>
      <c r="W43" s="555"/>
    </row>
    <row r="44" spans="1:23" ht="20.25" hidden="1" x14ac:dyDescent="0.3">
      <c r="A44" s="589"/>
      <c r="B44" s="589"/>
      <c r="C44" s="1021" t="s">
        <v>0</v>
      </c>
      <c r="D44" s="673"/>
      <c r="E44" s="667"/>
      <c r="F44" s="667">
        <v>20</v>
      </c>
      <c r="G44" s="667">
        <v>20</v>
      </c>
      <c r="H44" s="675" t="e">
        <f>F44*#REF!/1000</f>
        <v>#REF!</v>
      </c>
      <c r="I44" s="667"/>
      <c r="J44" s="669"/>
      <c r="K44" s="611"/>
      <c r="L44" s="612"/>
      <c r="M44" s="612"/>
      <c r="N44" s="612"/>
      <c r="O44" s="623"/>
      <c r="P44" s="614">
        <f t="shared" si="9"/>
        <v>0</v>
      </c>
      <c r="Q44" s="615">
        <f t="shared" si="10"/>
        <v>0</v>
      </c>
      <c r="R44" s="616">
        <f t="shared" si="11"/>
        <v>0</v>
      </c>
      <c r="S44" s="616">
        <f t="shared" si="12"/>
        <v>0</v>
      </c>
      <c r="T44" s="596">
        <f t="shared" si="13"/>
        <v>0</v>
      </c>
      <c r="U44" s="555"/>
      <c r="V44" s="555"/>
      <c r="W44" s="555"/>
    </row>
    <row r="45" spans="1:23" ht="20.25" hidden="1" x14ac:dyDescent="0.3">
      <c r="A45" s="589"/>
      <c r="B45" s="589"/>
      <c r="C45" s="1021" t="s">
        <v>199</v>
      </c>
      <c r="D45" s="673"/>
      <c r="E45" s="667"/>
      <c r="F45" s="667">
        <v>1.5</v>
      </c>
      <c r="G45" s="667">
        <v>1.5</v>
      </c>
      <c r="H45" s="675" t="e">
        <f>F45*#REF!/1000</f>
        <v>#REF!</v>
      </c>
      <c r="I45" s="667"/>
      <c r="J45" s="669"/>
      <c r="K45" s="611"/>
      <c r="L45" s="612"/>
      <c r="M45" s="612"/>
      <c r="N45" s="612"/>
      <c r="O45" s="623"/>
      <c r="P45" s="614">
        <f t="shared" si="9"/>
        <v>0</v>
      </c>
      <c r="Q45" s="615">
        <f t="shared" si="10"/>
        <v>0</v>
      </c>
      <c r="R45" s="616">
        <f t="shared" si="11"/>
        <v>0</v>
      </c>
      <c r="S45" s="616">
        <f t="shared" si="12"/>
        <v>0</v>
      </c>
      <c r="T45" s="596">
        <f t="shared" si="13"/>
        <v>0</v>
      </c>
      <c r="U45" s="555"/>
      <c r="V45" s="555"/>
      <c r="W45" s="555"/>
    </row>
    <row r="46" spans="1:23" ht="20.25" hidden="1" x14ac:dyDescent="0.3">
      <c r="A46" s="589"/>
      <c r="B46" s="589"/>
      <c r="C46" s="1021" t="s">
        <v>238</v>
      </c>
      <c r="D46" s="673">
        <v>30</v>
      </c>
      <c r="E46" s="667"/>
      <c r="F46" s="667"/>
      <c r="G46" s="667"/>
      <c r="H46" s="675"/>
      <c r="I46" s="667"/>
      <c r="J46" s="669"/>
      <c r="K46" s="611">
        <v>1.2</v>
      </c>
      <c r="L46" s="612">
        <v>3</v>
      </c>
      <c r="M46" s="612">
        <v>3.5</v>
      </c>
      <c r="N46" s="612">
        <v>46</v>
      </c>
      <c r="O46" s="623"/>
      <c r="P46" s="614">
        <f t="shared" si="9"/>
        <v>2.04</v>
      </c>
      <c r="Q46" s="615">
        <f t="shared" si="10"/>
        <v>5.0999999999999996</v>
      </c>
      <c r="R46" s="616">
        <f t="shared" si="11"/>
        <v>5.95</v>
      </c>
      <c r="S46" s="616">
        <f t="shared" si="12"/>
        <v>78.2</v>
      </c>
      <c r="T46" s="596">
        <f t="shared" si="13"/>
        <v>0</v>
      </c>
      <c r="U46" s="555"/>
      <c r="V46" s="555"/>
      <c r="W46" s="555"/>
    </row>
    <row r="47" spans="1:23" ht="20.25" hidden="1" x14ac:dyDescent="0.3">
      <c r="A47" s="589"/>
      <c r="B47" s="589"/>
      <c r="C47" s="1021" t="s">
        <v>211</v>
      </c>
      <c r="D47" s="673"/>
      <c r="E47" s="667"/>
      <c r="F47" s="667">
        <v>33.299999999999997</v>
      </c>
      <c r="G47" s="667">
        <v>33.299999999999997</v>
      </c>
      <c r="H47" s="675"/>
      <c r="I47" s="667"/>
      <c r="J47" s="669"/>
      <c r="K47" s="611"/>
      <c r="L47" s="612"/>
      <c r="M47" s="612"/>
      <c r="N47" s="612"/>
      <c r="O47" s="623"/>
      <c r="P47" s="614">
        <f t="shared" si="9"/>
        <v>0</v>
      </c>
      <c r="Q47" s="615">
        <f t="shared" si="10"/>
        <v>0</v>
      </c>
      <c r="R47" s="616">
        <f t="shared" si="11"/>
        <v>0</v>
      </c>
      <c r="S47" s="616">
        <f t="shared" si="12"/>
        <v>0</v>
      </c>
      <c r="T47" s="596">
        <f t="shared" si="13"/>
        <v>0</v>
      </c>
      <c r="U47" s="555"/>
      <c r="V47" s="555"/>
      <c r="W47" s="555"/>
    </row>
    <row r="48" spans="1:23" ht="20.25" hidden="1" x14ac:dyDescent="0.3">
      <c r="A48" s="589"/>
      <c r="B48" s="589"/>
      <c r="C48" s="1021" t="s">
        <v>199</v>
      </c>
      <c r="D48" s="673"/>
      <c r="E48" s="667"/>
      <c r="F48" s="667">
        <v>3.3</v>
      </c>
      <c r="G48" s="667">
        <v>3.3</v>
      </c>
      <c r="H48" s="675"/>
      <c r="I48" s="667"/>
      <c r="J48" s="669"/>
      <c r="K48" s="611"/>
      <c r="L48" s="612"/>
      <c r="M48" s="612"/>
      <c r="N48" s="612"/>
      <c r="O48" s="623"/>
      <c r="P48" s="614">
        <f t="shared" si="9"/>
        <v>0</v>
      </c>
      <c r="Q48" s="615">
        <f t="shared" si="10"/>
        <v>0</v>
      </c>
      <c r="R48" s="616">
        <f t="shared" si="11"/>
        <v>0</v>
      </c>
      <c r="S48" s="616">
        <f t="shared" si="12"/>
        <v>0</v>
      </c>
      <c r="T48" s="596">
        <f t="shared" si="13"/>
        <v>0</v>
      </c>
      <c r="U48" s="555"/>
      <c r="V48" s="555"/>
      <c r="W48" s="555"/>
    </row>
    <row r="49" spans="1:23" ht="20.25" hidden="1" x14ac:dyDescent="0.3">
      <c r="A49" s="589"/>
      <c r="B49" s="589"/>
      <c r="C49" s="1021" t="s">
        <v>53</v>
      </c>
      <c r="D49" s="673"/>
      <c r="E49" s="667"/>
      <c r="F49" s="667">
        <v>3.3</v>
      </c>
      <c r="G49" s="667">
        <v>3.3</v>
      </c>
      <c r="H49" s="675"/>
      <c r="I49" s="667"/>
      <c r="J49" s="669"/>
      <c r="K49" s="611"/>
      <c r="L49" s="612"/>
      <c r="M49" s="612"/>
      <c r="N49" s="612"/>
      <c r="O49" s="623"/>
      <c r="P49" s="614">
        <f t="shared" si="9"/>
        <v>0</v>
      </c>
      <c r="Q49" s="615">
        <f t="shared" si="10"/>
        <v>0</v>
      </c>
      <c r="R49" s="616">
        <f t="shared" si="11"/>
        <v>0</v>
      </c>
      <c r="S49" s="616">
        <f t="shared" si="12"/>
        <v>0</v>
      </c>
      <c r="T49" s="596">
        <f t="shared" si="13"/>
        <v>0</v>
      </c>
      <c r="U49" s="555"/>
      <c r="V49" s="555"/>
      <c r="W49" s="555"/>
    </row>
    <row r="50" spans="1:23" ht="35.25" customHeight="1" x14ac:dyDescent="0.3">
      <c r="A50" s="589" t="s">
        <v>261</v>
      </c>
      <c r="B50" s="589"/>
      <c r="C50" s="1020" t="s">
        <v>260</v>
      </c>
      <c r="D50" s="673">
        <v>150</v>
      </c>
      <c r="E50" s="667">
        <f>E42</f>
        <v>0</v>
      </c>
      <c r="F50" s="667"/>
      <c r="G50" s="667"/>
      <c r="H50" s="675" t="e">
        <f>F50*#REF!/1000</f>
        <v>#REF!</v>
      </c>
      <c r="I50" s="667"/>
      <c r="J50" s="669">
        <v>180</v>
      </c>
      <c r="K50" s="611">
        <v>7</v>
      </c>
      <c r="L50" s="612">
        <v>8</v>
      </c>
      <c r="M50" s="612">
        <v>24</v>
      </c>
      <c r="N50" s="612">
        <v>200</v>
      </c>
      <c r="O50" s="613">
        <v>0</v>
      </c>
      <c r="P50" s="624">
        <f t="shared" si="9"/>
        <v>11.9</v>
      </c>
      <c r="Q50" s="625">
        <f t="shared" si="10"/>
        <v>13.6</v>
      </c>
      <c r="R50" s="612">
        <f t="shared" si="11"/>
        <v>40.799999999999997</v>
      </c>
      <c r="S50" s="612">
        <f t="shared" si="12"/>
        <v>340</v>
      </c>
      <c r="T50" s="599">
        <f t="shared" si="13"/>
        <v>0</v>
      </c>
      <c r="U50" s="555"/>
      <c r="V50" s="555"/>
      <c r="W50" s="555"/>
    </row>
    <row r="51" spans="1:23" ht="20.25" hidden="1" x14ac:dyDescent="0.3">
      <c r="A51" s="589"/>
      <c r="B51" s="589"/>
      <c r="C51" s="1021" t="s">
        <v>48</v>
      </c>
      <c r="D51" s="673"/>
      <c r="E51" s="667"/>
      <c r="F51" s="668">
        <v>60.75</v>
      </c>
      <c r="G51" s="668">
        <v>60.75</v>
      </c>
      <c r="H51" s="675" t="e">
        <f>F51*#REF!/1000</f>
        <v>#REF!</v>
      </c>
      <c r="I51" s="667"/>
      <c r="J51" s="669"/>
      <c r="K51" s="611"/>
      <c r="L51" s="612"/>
      <c r="M51" s="612"/>
      <c r="N51" s="612"/>
      <c r="O51" s="613"/>
      <c r="P51" s="624"/>
      <c r="Q51" s="625"/>
      <c r="R51" s="612"/>
      <c r="S51" s="612"/>
      <c r="T51" s="599"/>
      <c r="U51" s="555"/>
      <c r="V51" s="555"/>
      <c r="W51" s="555"/>
    </row>
    <row r="52" spans="1:23" ht="20.25" hidden="1" x14ac:dyDescent="0.3">
      <c r="A52" s="589"/>
      <c r="B52" s="589"/>
      <c r="C52" s="1021" t="s">
        <v>199</v>
      </c>
      <c r="D52" s="673"/>
      <c r="E52" s="667"/>
      <c r="F52" s="668">
        <v>4.5</v>
      </c>
      <c r="G52" s="668">
        <v>4.5</v>
      </c>
      <c r="H52" s="675" t="e">
        <f>F52*#REF!/1000</f>
        <v>#REF!</v>
      </c>
      <c r="I52" s="667"/>
      <c r="J52" s="669"/>
      <c r="K52" s="611"/>
      <c r="L52" s="612"/>
      <c r="M52" s="612"/>
      <c r="N52" s="612"/>
      <c r="O52" s="613"/>
      <c r="P52" s="624"/>
      <c r="Q52" s="625"/>
      <c r="R52" s="612"/>
      <c r="S52" s="612"/>
      <c r="T52" s="599"/>
      <c r="U52" s="555"/>
      <c r="V52" s="555"/>
      <c r="W52" s="555"/>
    </row>
    <row r="53" spans="1:23" ht="33" customHeight="1" x14ac:dyDescent="0.3">
      <c r="A53" s="574" t="s">
        <v>141</v>
      </c>
      <c r="B53" s="589"/>
      <c r="C53" s="1020" t="s">
        <v>391</v>
      </c>
      <c r="D53" s="666">
        <v>200</v>
      </c>
      <c r="E53" s="667">
        <f>E52</f>
        <v>0</v>
      </c>
      <c r="F53" s="668">
        <v>200</v>
      </c>
      <c r="G53" s="667"/>
      <c r="H53" s="674" t="e">
        <f>#REF!*#REF!/1000</f>
        <v>#REF!</v>
      </c>
      <c r="I53" s="667"/>
      <c r="J53" s="669">
        <v>200</v>
      </c>
      <c r="K53" s="626">
        <v>0.72</v>
      </c>
      <c r="L53" s="627">
        <v>0</v>
      </c>
      <c r="M53" s="627">
        <v>25.25</v>
      </c>
      <c r="N53" s="627">
        <v>85.34</v>
      </c>
      <c r="O53" s="628">
        <v>40</v>
      </c>
      <c r="P53" s="629">
        <v>0.72</v>
      </c>
      <c r="Q53" s="630">
        <v>0</v>
      </c>
      <c r="R53" s="627">
        <v>25.25</v>
      </c>
      <c r="S53" s="627">
        <v>85.34</v>
      </c>
      <c r="T53" s="631">
        <v>40</v>
      </c>
      <c r="U53" s="555"/>
      <c r="V53" s="555"/>
      <c r="W53" s="555"/>
    </row>
    <row r="54" spans="1:23" ht="20.25" hidden="1" x14ac:dyDescent="0.3">
      <c r="A54" s="589" t="s">
        <v>134</v>
      </c>
      <c r="B54" s="589"/>
      <c r="C54" s="1021" t="s">
        <v>133</v>
      </c>
      <c r="D54" s="673"/>
      <c r="E54" s="667"/>
      <c r="F54" s="668">
        <v>25</v>
      </c>
      <c r="G54" s="667">
        <v>25</v>
      </c>
      <c r="H54" s="674" t="e">
        <f>F54*#REF!/1000</f>
        <v>#REF!</v>
      </c>
      <c r="I54" s="667"/>
      <c r="J54" s="669"/>
      <c r="K54" s="611"/>
      <c r="L54" s="612"/>
      <c r="M54" s="612"/>
      <c r="N54" s="612"/>
      <c r="O54" s="613"/>
      <c r="P54" s="624"/>
      <c r="Q54" s="625"/>
      <c r="R54" s="612"/>
      <c r="S54" s="612"/>
      <c r="T54" s="599"/>
      <c r="U54" s="555"/>
      <c r="V54" s="555"/>
      <c r="W54" s="555"/>
    </row>
    <row r="55" spans="1:23" ht="20.25" hidden="1" x14ac:dyDescent="0.3">
      <c r="A55" s="589" t="s">
        <v>84</v>
      </c>
      <c r="B55" s="589"/>
      <c r="C55" s="1021" t="s">
        <v>2</v>
      </c>
      <c r="D55" s="673"/>
      <c r="E55" s="667"/>
      <c r="F55" s="668">
        <v>12</v>
      </c>
      <c r="G55" s="667">
        <v>12</v>
      </c>
      <c r="H55" s="674" t="e">
        <f>F55*#REF!/1000</f>
        <v>#REF!</v>
      </c>
      <c r="I55" s="667">
        <f>D53*E53/1000</f>
        <v>0</v>
      </c>
      <c r="J55" s="669"/>
      <c r="K55" s="611"/>
      <c r="L55" s="612"/>
      <c r="M55" s="612"/>
      <c r="N55" s="612"/>
      <c r="O55" s="613"/>
      <c r="P55" s="624"/>
      <c r="Q55" s="625"/>
      <c r="R55" s="612"/>
      <c r="S55" s="612"/>
      <c r="T55" s="599"/>
      <c r="U55" s="555"/>
      <c r="V55" s="555"/>
      <c r="W55" s="555"/>
    </row>
    <row r="56" spans="1:23" ht="20.25" hidden="1" x14ac:dyDescent="0.3">
      <c r="A56" s="589"/>
      <c r="B56" s="589"/>
      <c r="C56" s="1021" t="s">
        <v>1</v>
      </c>
      <c r="D56" s="673"/>
      <c r="E56" s="667"/>
      <c r="F56" s="668">
        <v>200</v>
      </c>
      <c r="G56" s="667">
        <v>200</v>
      </c>
      <c r="H56" s="674" t="e">
        <f>F56*#REF!/1000</f>
        <v>#REF!</v>
      </c>
      <c r="I56" s="667" t="s">
        <v>41</v>
      </c>
      <c r="J56" s="669"/>
      <c r="K56" s="611"/>
      <c r="L56" s="612"/>
      <c r="M56" s="612"/>
      <c r="N56" s="612"/>
      <c r="O56" s="613"/>
      <c r="P56" s="624"/>
      <c r="Q56" s="625"/>
      <c r="R56" s="612"/>
      <c r="S56" s="612"/>
      <c r="T56" s="599"/>
      <c r="U56" s="555"/>
      <c r="V56" s="555"/>
      <c r="W56" s="555"/>
    </row>
    <row r="57" spans="1:23" ht="33.75" customHeight="1" x14ac:dyDescent="0.3">
      <c r="A57" s="589" t="s">
        <v>135</v>
      </c>
      <c r="B57" s="589"/>
      <c r="C57" s="1020" t="s">
        <v>15</v>
      </c>
      <c r="D57" s="673">
        <v>40</v>
      </c>
      <c r="E57" s="667"/>
      <c r="F57" s="668">
        <v>50</v>
      </c>
      <c r="G57" s="667">
        <v>50</v>
      </c>
      <c r="H57" s="674" t="e">
        <f>F57*#REF!/1000</f>
        <v>#REF!</v>
      </c>
      <c r="I57" s="667"/>
      <c r="J57" s="669">
        <v>60</v>
      </c>
      <c r="K57" s="611">
        <v>2.8</v>
      </c>
      <c r="L57" s="612">
        <v>0.51</v>
      </c>
      <c r="M57" s="612">
        <v>6.5</v>
      </c>
      <c r="N57" s="612">
        <v>90</v>
      </c>
      <c r="O57" s="613">
        <v>0</v>
      </c>
      <c r="P57" s="614">
        <f>K57*1.7</f>
        <v>4.76</v>
      </c>
      <c r="Q57" s="615">
        <f t="shared" ref="Q57:Q58" si="14">L57*1.7</f>
        <v>0.86699999999999999</v>
      </c>
      <c r="R57" s="616">
        <f t="shared" ref="R57:R58" si="15">M57*1.7</f>
        <v>11.049999999999999</v>
      </c>
      <c r="S57" s="616">
        <f t="shared" ref="S57:S58" si="16">N57*1.7</f>
        <v>153</v>
      </c>
      <c r="T57" s="596">
        <f t="shared" ref="T57:T58" si="17">O57*1.7</f>
        <v>0</v>
      </c>
      <c r="U57" s="555"/>
      <c r="V57" s="555"/>
      <c r="W57" s="555"/>
    </row>
    <row r="58" spans="1:23" ht="33.75" customHeight="1" thickBot="1" x14ac:dyDescent="0.35">
      <c r="A58" s="600" t="s">
        <v>135</v>
      </c>
      <c r="B58" s="600"/>
      <c r="C58" s="1026" t="s">
        <v>5</v>
      </c>
      <c r="D58" s="701">
        <v>20</v>
      </c>
      <c r="E58" s="702"/>
      <c r="F58" s="677">
        <v>50</v>
      </c>
      <c r="G58" s="702">
        <v>50</v>
      </c>
      <c r="H58" s="703" t="e">
        <f>F58*#REF!/1000</f>
        <v>#REF!</v>
      </c>
      <c r="I58" s="704"/>
      <c r="J58" s="705">
        <v>30</v>
      </c>
      <c r="K58" s="632">
        <v>4.0999999999999996</v>
      </c>
      <c r="L58" s="633">
        <v>0.7</v>
      </c>
      <c r="M58" s="633">
        <v>4.5999999999999996</v>
      </c>
      <c r="N58" s="633">
        <v>97.5</v>
      </c>
      <c r="O58" s="634">
        <v>0</v>
      </c>
      <c r="P58" s="635">
        <f>K58*1.7</f>
        <v>6.9699999999999989</v>
      </c>
      <c r="Q58" s="636">
        <f t="shared" si="14"/>
        <v>1.19</v>
      </c>
      <c r="R58" s="637">
        <f t="shared" si="15"/>
        <v>7.8199999999999994</v>
      </c>
      <c r="S58" s="637">
        <f t="shared" si="16"/>
        <v>165.75</v>
      </c>
      <c r="T58" s="638">
        <f t="shared" si="17"/>
        <v>0</v>
      </c>
      <c r="U58" s="555"/>
      <c r="V58" s="555"/>
      <c r="W58" s="555"/>
    </row>
    <row r="59" spans="1:23" ht="32.25" customHeight="1" thickBot="1" x14ac:dyDescent="0.35">
      <c r="A59" s="639"/>
      <c r="B59" s="639"/>
      <c r="C59" s="1024" t="s">
        <v>107</v>
      </c>
      <c r="D59" s="706"/>
      <c r="E59" s="680"/>
      <c r="F59" s="707"/>
      <c r="G59" s="680"/>
      <c r="H59" s="681"/>
      <c r="I59" s="708"/>
      <c r="J59" s="682"/>
      <c r="K59" s="709">
        <f t="shared" ref="K59:T59" si="18">SUM(K23:K58)</f>
        <v>34.4</v>
      </c>
      <c r="L59" s="709">
        <f t="shared" si="18"/>
        <v>25.73</v>
      </c>
      <c r="M59" s="709">
        <f t="shared" si="18"/>
        <v>84.41</v>
      </c>
      <c r="N59" s="709">
        <f t="shared" si="18"/>
        <v>903.54000000000008</v>
      </c>
      <c r="O59" s="710">
        <f t="shared" si="18"/>
        <v>51.802</v>
      </c>
      <c r="P59" s="711">
        <f t="shared" si="18"/>
        <v>57.975999999999992</v>
      </c>
      <c r="Q59" s="712">
        <f t="shared" si="18"/>
        <v>43.740999999999993</v>
      </c>
      <c r="R59" s="713">
        <f t="shared" si="18"/>
        <v>125.82199999999999</v>
      </c>
      <c r="S59" s="713">
        <f t="shared" si="18"/>
        <v>1494.03</v>
      </c>
      <c r="T59" s="711">
        <f t="shared" si="18"/>
        <v>60.063400000000001</v>
      </c>
      <c r="U59" s="555"/>
      <c r="V59" s="555"/>
      <c r="W59" s="555"/>
    </row>
    <row r="60" spans="1:23" ht="20.25" x14ac:dyDescent="0.3">
      <c r="A60" s="640"/>
      <c r="B60" s="641" t="s">
        <v>296</v>
      </c>
      <c r="C60" s="1025"/>
      <c r="D60" s="714"/>
      <c r="E60" s="691"/>
      <c r="F60" s="715"/>
      <c r="G60" s="691"/>
      <c r="H60" s="692"/>
      <c r="I60" s="716"/>
      <c r="J60" s="717"/>
      <c r="K60" s="642"/>
      <c r="L60" s="643"/>
      <c r="M60" s="643"/>
      <c r="N60" s="643"/>
      <c r="O60" s="644"/>
      <c r="P60" s="645"/>
      <c r="Q60" s="646"/>
      <c r="R60" s="647"/>
      <c r="S60" s="647"/>
      <c r="T60" s="648"/>
      <c r="U60" s="555"/>
      <c r="V60" s="555"/>
      <c r="W60" s="555"/>
    </row>
    <row r="61" spans="1:23" ht="28.5" customHeight="1" x14ac:dyDescent="0.3">
      <c r="A61" s="589"/>
      <c r="B61" s="589"/>
      <c r="C61" s="1020" t="s">
        <v>278</v>
      </c>
      <c r="D61" s="670">
        <v>200</v>
      </c>
      <c r="E61" s="667"/>
      <c r="F61" s="668"/>
      <c r="G61" s="667"/>
      <c r="H61" s="674"/>
      <c r="I61" s="718"/>
      <c r="J61" s="719">
        <v>200</v>
      </c>
      <c r="K61" s="611">
        <v>1</v>
      </c>
      <c r="L61" s="612">
        <v>0</v>
      </c>
      <c r="M61" s="612">
        <v>27.4</v>
      </c>
      <c r="N61" s="612">
        <v>112</v>
      </c>
      <c r="O61" s="613">
        <v>2.8</v>
      </c>
      <c r="P61" s="611">
        <v>1</v>
      </c>
      <c r="Q61" s="612">
        <v>0</v>
      </c>
      <c r="R61" s="612">
        <v>27.4</v>
      </c>
      <c r="S61" s="612">
        <v>112</v>
      </c>
      <c r="T61" s="613">
        <v>2.8</v>
      </c>
      <c r="U61" s="555"/>
      <c r="V61" s="555"/>
      <c r="W61" s="555"/>
    </row>
    <row r="62" spans="1:23" ht="36.75" customHeight="1" thickBot="1" x14ac:dyDescent="0.35">
      <c r="A62" s="600"/>
      <c r="B62" s="600"/>
      <c r="C62" s="1026" t="s">
        <v>382</v>
      </c>
      <c r="D62" s="701">
        <v>80</v>
      </c>
      <c r="E62" s="702"/>
      <c r="F62" s="677"/>
      <c r="G62" s="702"/>
      <c r="H62" s="703"/>
      <c r="I62" s="704"/>
      <c r="J62" s="720">
        <v>80</v>
      </c>
      <c r="K62" s="649">
        <v>4.26</v>
      </c>
      <c r="L62" s="650">
        <v>2.39</v>
      </c>
      <c r="M62" s="612">
        <v>34.799999999999997</v>
      </c>
      <c r="N62" s="650">
        <v>140</v>
      </c>
      <c r="O62" s="651">
        <v>0.16</v>
      </c>
      <c r="P62" s="652">
        <v>4.26</v>
      </c>
      <c r="Q62" s="653">
        <v>2.39</v>
      </c>
      <c r="R62" s="612">
        <v>34.799999999999997</v>
      </c>
      <c r="S62" s="650">
        <v>140</v>
      </c>
      <c r="T62" s="654">
        <v>0.16</v>
      </c>
      <c r="U62" s="555"/>
      <c r="V62" s="555"/>
      <c r="W62" s="555"/>
    </row>
    <row r="63" spans="1:23" ht="30" customHeight="1" thickBot="1" x14ac:dyDescent="0.35">
      <c r="A63" s="639"/>
      <c r="B63" s="639"/>
      <c r="C63" s="1024" t="s">
        <v>107</v>
      </c>
      <c r="D63" s="706"/>
      <c r="E63" s="680"/>
      <c r="F63" s="707"/>
      <c r="G63" s="680"/>
      <c r="H63" s="681"/>
      <c r="I63" s="708"/>
      <c r="J63" s="721"/>
      <c r="K63" s="709">
        <f>SUM(K61:K62)</f>
        <v>5.26</v>
      </c>
      <c r="L63" s="709">
        <f t="shared" ref="L63:T63" si="19">SUM(L61:L62)</f>
        <v>2.39</v>
      </c>
      <c r="M63" s="722">
        <f t="shared" si="19"/>
        <v>62.199999999999996</v>
      </c>
      <c r="N63" s="722">
        <f t="shared" si="19"/>
        <v>252</v>
      </c>
      <c r="O63" s="723">
        <f t="shared" si="19"/>
        <v>2.96</v>
      </c>
      <c r="P63" s="724">
        <f t="shared" si="19"/>
        <v>5.26</v>
      </c>
      <c r="Q63" s="725">
        <f t="shared" si="19"/>
        <v>2.39</v>
      </c>
      <c r="R63" s="722">
        <f t="shared" si="19"/>
        <v>62.199999999999996</v>
      </c>
      <c r="S63" s="709">
        <f t="shared" si="19"/>
        <v>252</v>
      </c>
      <c r="T63" s="726">
        <f t="shared" si="19"/>
        <v>2.96</v>
      </c>
      <c r="U63" s="555"/>
      <c r="V63" s="555"/>
      <c r="W63" s="555"/>
    </row>
    <row r="64" spans="1:23" ht="21.75" thickBot="1" x14ac:dyDescent="0.4">
      <c r="A64" s="608"/>
      <c r="B64" s="608"/>
      <c r="C64" s="1027" t="s">
        <v>121</v>
      </c>
      <c r="D64" s="727"/>
      <c r="E64" s="728"/>
      <c r="F64" s="728"/>
      <c r="G64" s="728"/>
      <c r="H64" s="729"/>
      <c r="I64" s="728"/>
      <c r="J64" s="730"/>
      <c r="K64" s="683">
        <f t="shared" ref="K64:T64" si="20">K63+K59+K21</f>
        <v>63.559999999999995</v>
      </c>
      <c r="L64" s="683">
        <f t="shared" si="20"/>
        <v>40.620000000000005</v>
      </c>
      <c r="M64" s="683">
        <f t="shared" si="20"/>
        <v>211.60999999999999</v>
      </c>
      <c r="N64" s="683">
        <f t="shared" si="20"/>
        <v>1595.54</v>
      </c>
      <c r="O64" s="731">
        <f t="shared" si="20"/>
        <v>77.801999999999992</v>
      </c>
      <c r="P64" s="686">
        <f t="shared" si="20"/>
        <v>96.385999999999996</v>
      </c>
      <c r="Q64" s="687">
        <f t="shared" si="20"/>
        <v>62.580999999999989</v>
      </c>
      <c r="R64" s="683">
        <f t="shared" si="20"/>
        <v>259.52199999999999</v>
      </c>
      <c r="S64" s="683">
        <f t="shared" si="20"/>
        <v>2260.0299999999997</v>
      </c>
      <c r="T64" s="686">
        <f t="shared" si="20"/>
        <v>86.133399999999995</v>
      </c>
      <c r="U64" s="555"/>
      <c r="V64" s="555"/>
      <c r="W64" s="555"/>
    </row>
    <row r="65" spans="1:20" ht="18.75" hidden="1" x14ac:dyDescent="0.3">
      <c r="A65" s="303"/>
      <c r="B65" s="303"/>
      <c r="C65" s="304"/>
      <c r="D65" s="732" t="s">
        <v>340</v>
      </c>
      <c r="E65" s="300"/>
      <c r="F65" s="300"/>
      <c r="G65" s="300"/>
      <c r="H65" s="733"/>
      <c r="I65" s="300"/>
      <c r="J65" s="301"/>
      <c r="K65" s="305"/>
      <c r="L65" s="300"/>
      <c r="M65" s="300"/>
      <c r="N65" s="300"/>
      <c r="O65" s="343"/>
      <c r="P65" s="390"/>
      <c r="Q65" s="385"/>
      <c r="R65" s="331"/>
      <c r="S65" s="331"/>
      <c r="T65" s="332"/>
    </row>
    <row r="66" spans="1:20" ht="33.75" hidden="1" customHeight="1" x14ac:dyDescent="0.25">
      <c r="A66" s="279" t="s">
        <v>110</v>
      </c>
      <c r="B66" s="250" t="s">
        <v>109</v>
      </c>
      <c r="C66" s="270" t="s">
        <v>18</v>
      </c>
      <c r="D66" s="734" t="s">
        <v>19</v>
      </c>
      <c r="E66" s="735" t="s">
        <v>29</v>
      </c>
      <c r="F66" s="735" t="s">
        <v>20</v>
      </c>
      <c r="G66" s="735" t="s">
        <v>21</v>
      </c>
      <c r="H66" s="736" t="s">
        <v>33</v>
      </c>
      <c r="I66" s="735"/>
      <c r="J66" s="734" t="s">
        <v>19</v>
      </c>
      <c r="K66" s="737" t="s">
        <v>23</v>
      </c>
      <c r="L66" s="738" t="s">
        <v>24</v>
      </c>
      <c r="M66" s="738" t="s">
        <v>22</v>
      </c>
      <c r="N66" s="739" t="s">
        <v>25</v>
      </c>
      <c r="O66" s="740" t="s">
        <v>26</v>
      </c>
      <c r="P66" s="741" t="s">
        <v>23</v>
      </c>
      <c r="Q66" s="742" t="s">
        <v>24</v>
      </c>
      <c r="R66" s="738" t="s">
        <v>22</v>
      </c>
      <c r="S66" s="739" t="s">
        <v>25</v>
      </c>
      <c r="T66" s="743" t="s">
        <v>26</v>
      </c>
    </row>
    <row r="67" spans="1:20" hidden="1" x14ac:dyDescent="0.25">
      <c r="A67" s="254"/>
      <c r="B67" s="230" t="s">
        <v>28</v>
      </c>
      <c r="C67" s="277"/>
      <c r="D67" s="744"/>
      <c r="E67" s="745"/>
      <c r="F67" s="745"/>
      <c r="G67" s="745"/>
      <c r="H67" s="746"/>
      <c r="I67" s="745"/>
      <c r="J67" s="747"/>
      <c r="K67" s="748"/>
      <c r="L67" s="749"/>
      <c r="M67" s="749"/>
      <c r="N67" s="750"/>
      <c r="O67" s="751"/>
      <c r="P67" s="752"/>
      <c r="Q67" s="742"/>
      <c r="R67" s="738"/>
      <c r="S67" s="739"/>
      <c r="T67" s="743"/>
    </row>
    <row r="68" spans="1:20" hidden="1" x14ac:dyDescent="0.25">
      <c r="A68" s="251" t="s">
        <v>270</v>
      </c>
      <c r="B68" s="251"/>
      <c r="C68" s="265" t="s">
        <v>364</v>
      </c>
      <c r="D68" s="249">
        <v>150</v>
      </c>
      <c r="E68" s="232" t="e">
        <f>#REF!</f>
        <v>#REF!</v>
      </c>
      <c r="F68" s="231"/>
      <c r="G68" s="232"/>
      <c r="H68" s="753"/>
      <c r="I68" s="232"/>
      <c r="J68" s="754">
        <v>180</v>
      </c>
      <c r="K68" s="233">
        <v>4.3</v>
      </c>
      <c r="L68" s="33">
        <v>6</v>
      </c>
      <c r="M68" s="33">
        <v>45.7</v>
      </c>
      <c r="N68" s="33">
        <v>286</v>
      </c>
      <c r="O68" s="123">
        <v>0.65</v>
      </c>
      <c r="P68" s="272">
        <f>K68*1.5</f>
        <v>6.4499999999999993</v>
      </c>
      <c r="Q68" s="373">
        <f t="shared" ref="Q68:T68" si="21">L68*1.5</f>
        <v>9</v>
      </c>
      <c r="R68" s="33">
        <f t="shared" si="21"/>
        <v>68.550000000000011</v>
      </c>
      <c r="S68" s="33">
        <f t="shared" si="21"/>
        <v>429</v>
      </c>
      <c r="T68" s="234">
        <f t="shared" si="21"/>
        <v>0.97500000000000009</v>
      </c>
    </row>
    <row r="69" spans="1:20" hidden="1" x14ac:dyDescent="0.25">
      <c r="A69" s="251" t="s">
        <v>90</v>
      </c>
      <c r="B69" s="251"/>
      <c r="C69" s="265" t="s">
        <v>31</v>
      </c>
      <c r="D69" s="755">
        <v>200</v>
      </c>
      <c r="E69" s="232">
        <f>E65</f>
        <v>0</v>
      </c>
      <c r="F69" s="232"/>
      <c r="G69" s="232"/>
      <c r="H69" s="232" t="e">
        <f>F69*#REF!/1000</f>
        <v>#REF!</v>
      </c>
      <c r="I69" s="232"/>
      <c r="J69" s="754">
        <v>200</v>
      </c>
      <c r="K69" s="426">
        <v>4.9000000000000004</v>
      </c>
      <c r="L69" s="427">
        <v>3</v>
      </c>
      <c r="M69" s="427">
        <v>32.5</v>
      </c>
      <c r="N69" s="427">
        <v>190</v>
      </c>
      <c r="O69" s="428">
        <v>1.59</v>
      </c>
      <c r="P69" s="431">
        <f>K69</f>
        <v>4.9000000000000004</v>
      </c>
      <c r="Q69" s="432">
        <f t="shared" ref="Q69:T69" si="22">L69</f>
        <v>3</v>
      </c>
      <c r="R69" s="427">
        <f t="shared" si="22"/>
        <v>32.5</v>
      </c>
      <c r="S69" s="427">
        <f t="shared" si="22"/>
        <v>190</v>
      </c>
      <c r="T69" s="433">
        <f t="shared" si="22"/>
        <v>1.59</v>
      </c>
    </row>
    <row r="70" spans="1:20" hidden="1" x14ac:dyDescent="0.25">
      <c r="A70" s="252" t="s">
        <v>188</v>
      </c>
      <c r="B70" s="252"/>
      <c r="C70" s="265" t="s">
        <v>189</v>
      </c>
      <c r="D70" s="249" t="s">
        <v>307</v>
      </c>
      <c r="E70" s="232"/>
      <c r="F70" s="232"/>
      <c r="G70" s="232"/>
      <c r="H70" s="753" t="e">
        <f>F70*#REF!/1000</f>
        <v>#REF!</v>
      </c>
      <c r="I70" s="232"/>
      <c r="J70" s="754" t="s">
        <v>307</v>
      </c>
      <c r="K70" s="233">
        <v>1.6</v>
      </c>
      <c r="L70" s="33">
        <v>17.12</v>
      </c>
      <c r="M70" s="33">
        <v>10.52</v>
      </c>
      <c r="N70" s="33">
        <v>202.52</v>
      </c>
      <c r="O70" s="123">
        <v>0</v>
      </c>
      <c r="P70" s="272">
        <v>1.6</v>
      </c>
      <c r="Q70" s="373">
        <v>17.12</v>
      </c>
      <c r="R70" s="33">
        <v>10.52</v>
      </c>
      <c r="S70" s="33">
        <v>202.52</v>
      </c>
      <c r="T70" s="234">
        <v>0</v>
      </c>
    </row>
    <row r="71" spans="1:20" hidden="1" x14ac:dyDescent="0.25">
      <c r="A71" s="252" t="s">
        <v>135</v>
      </c>
      <c r="B71" s="252"/>
      <c r="C71" s="265" t="s">
        <v>5</v>
      </c>
      <c r="D71" s="755">
        <v>30</v>
      </c>
      <c r="E71" s="232"/>
      <c r="F71" s="231">
        <v>20</v>
      </c>
      <c r="G71" s="232">
        <v>20</v>
      </c>
      <c r="H71" s="753" t="e">
        <f>F71*#REF!/1000</f>
        <v>#REF!</v>
      </c>
      <c r="I71" s="232"/>
      <c r="J71" s="754">
        <v>40</v>
      </c>
      <c r="K71" s="237">
        <v>2</v>
      </c>
      <c r="L71" s="46">
        <v>0.35</v>
      </c>
      <c r="M71" s="46">
        <v>0.33</v>
      </c>
      <c r="N71" s="46">
        <v>48.75</v>
      </c>
      <c r="O71" s="185"/>
      <c r="P71" s="411">
        <f>K71*1.5</f>
        <v>3</v>
      </c>
      <c r="Q71" s="399">
        <f>L71*1.5</f>
        <v>0.52499999999999991</v>
      </c>
      <c r="R71" s="228">
        <f>M71*1.5</f>
        <v>0.495</v>
      </c>
      <c r="S71" s="228">
        <f>N71*1.5</f>
        <v>73.125</v>
      </c>
      <c r="T71" s="246">
        <f>O71*1.5</f>
        <v>0</v>
      </c>
    </row>
    <row r="72" spans="1:20" ht="15.75" hidden="1" thickBot="1" x14ac:dyDescent="0.3">
      <c r="A72" s="283" t="s">
        <v>280</v>
      </c>
      <c r="B72" s="283"/>
      <c r="C72" s="357" t="s">
        <v>373</v>
      </c>
      <c r="D72" s="756" t="s">
        <v>282</v>
      </c>
      <c r="E72" s="757" t="s">
        <v>282</v>
      </c>
      <c r="F72" s="757" t="s">
        <v>282</v>
      </c>
      <c r="G72" s="757" t="s">
        <v>282</v>
      </c>
      <c r="H72" s="757" t="s">
        <v>282</v>
      </c>
      <c r="I72" s="757" t="s">
        <v>282</v>
      </c>
      <c r="J72" s="758" t="s">
        <v>282</v>
      </c>
      <c r="K72" s="284">
        <v>0.4</v>
      </c>
      <c r="L72" s="285">
        <v>0.4</v>
      </c>
      <c r="M72" s="285">
        <v>9.8000000000000007</v>
      </c>
      <c r="N72" s="285">
        <v>44</v>
      </c>
      <c r="O72" s="290">
        <v>22.02</v>
      </c>
      <c r="P72" s="413">
        <v>0.4</v>
      </c>
      <c r="Q72" s="376">
        <v>0.4</v>
      </c>
      <c r="R72" s="326">
        <v>9.8000000000000007</v>
      </c>
      <c r="S72" s="326">
        <v>44</v>
      </c>
      <c r="T72" s="327">
        <v>22.02</v>
      </c>
    </row>
    <row r="73" spans="1:20" ht="15.75" hidden="1" thickBot="1" x14ac:dyDescent="0.3">
      <c r="A73" s="288"/>
      <c r="B73" s="288"/>
      <c r="C73" s="289" t="s">
        <v>107</v>
      </c>
      <c r="D73" s="759"/>
      <c r="E73" s="760"/>
      <c r="F73" s="761"/>
      <c r="G73" s="760"/>
      <c r="H73" s="762" t="e">
        <f>F73*#REF!/1000</f>
        <v>#REF!</v>
      </c>
      <c r="I73" s="760"/>
      <c r="J73" s="763"/>
      <c r="K73" s="764">
        <f t="shared" ref="K73:T73" si="23">SUM(K68:K72)</f>
        <v>13.2</v>
      </c>
      <c r="L73" s="765">
        <f t="shared" si="23"/>
        <v>26.87</v>
      </c>
      <c r="M73" s="766">
        <f t="shared" si="23"/>
        <v>98.85</v>
      </c>
      <c r="N73" s="766">
        <f t="shared" si="23"/>
        <v>771.27</v>
      </c>
      <c r="O73" s="767">
        <f t="shared" si="23"/>
        <v>24.259999999999998</v>
      </c>
      <c r="P73" s="768">
        <f t="shared" si="23"/>
        <v>16.349999999999998</v>
      </c>
      <c r="Q73" s="769">
        <f t="shared" si="23"/>
        <v>30.044999999999998</v>
      </c>
      <c r="R73" s="770">
        <f t="shared" si="23"/>
        <v>121.86500000000001</v>
      </c>
      <c r="S73" s="770">
        <f t="shared" si="23"/>
        <v>938.64499999999998</v>
      </c>
      <c r="T73" s="771">
        <f t="shared" si="23"/>
        <v>24.585000000000001</v>
      </c>
    </row>
    <row r="74" spans="1:20" hidden="1" x14ac:dyDescent="0.25">
      <c r="A74" s="254"/>
      <c r="B74" s="286" t="s">
        <v>27</v>
      </c>
      <c r="C74" s="287"/>
      <c r="D74" s="772"/>
      <c r="E74" s="773"/>
      <c r="F74" s="774"/>
      <c r="G74" s="773"/>
      <c r="H74" s="775" t="e">
        <f>F74*#REF!/1000</f>
        <v>#REF!</v>
      </c>
      <c r="I74" s="773"/>
      <c r="J74" s="776"/>
      <c r="K74" s="310"/>
      <c r="L74" s="227"/>
      <c r="M74" s="227"/>
      <c r="N74" s="227"/>
      <c r="O74" s="374"/>
      <c r="P74" s="416"/>
      <c r="Q74" s="402"/>
      <c r="R74" s="347"/>
      <c r="S74" s="347"/>
      <c r="T74" s="372"/>
    </row>
    <row r="75" spans="1:20" hidden="1" x14ac:dyDescent="0.25">
      <c r="A75" s="252" t="s">
        <v>195</v>
      </c>
      <c r="B75" s="365"/>
      <c r="C75" s="265" t="s">
        <v>37</v>
      </c>
      <c r="D75" s="755">
        <v>60</v>
      </c>
      <c r="E75" s="232"/>
      <c r="F75" s="231"/>
      <c r="G75" s="232"/>
      <c r="H75" s="753" t="e">
        <f>F75*#REF!/1000</f>
        <v>#REF!</v>
      </c>
      <c r="I75" s="232"/>
      <c r="J75" s="754">
        <v>100</v>
      </c>
      <c r="K75" s="233">
        <v>0.48</v>
      </c>
      <c r="L75" s="33">
        <v>0.12</v>
      </c>
      <c r="M75" s="33">
        <v>1.56</v>
      </c>
      <c r="N75" s="33">
        <v>8.4</v>
      </c>
      <c r="O75" s="123">
        <v>2.94</v>
      </c>
      <c r="P75" s="394">
        <f>K75*1.7</f>
        <v>0.81599999999999995</v>
      </c>
      <c r="Q75" s="366">
        <f t="shared" ref="Q75:T75" si="24">L75*1.7</f>
        <v>0.20399999999999999</v>
      </c>
      <c r="R75" s="330">
        <f t="shared" si="24"/>
        <v>2.6520000000000001</v>
      </c>
      <c r="S75" s="330">
        <f t="shared" si="24"/>
        <v>14.28</v>
      </c>
      <c r="T75" s="247">
        <f t="shared" si="24"/>
        <v>4.9980000000000002</v>
      </c>
    </row>
    <row r="76" spans="1:20" ht="15.75" hidden="1" thickBot="1" x14ac:dyDescent="0.3">
      <c r="A76" s="203" t="s">
        <v>100</v>
      </c>
      <c r="B76" s="510"/>
      <c r="C76" s="353" t="s">
        <v>36</v>
      </c>
      <c r="D76" s="777">
        <v>200</v>
      </c>
      <c r="E76" s="778">
        <f>E73</f>
        <v>0</v>
      </c>
      <c r="F76" s="778"/>
      <c r="G76" s="778"/>
      <c r="H76" s="779" t="e">
        <f>F76*#REF!/1000</f>
        <v>#REF!</v>
      </c>
      <c r="I76" s="778"/>
      <c r="J76" s="778">
        <v>250</v>
      </c>
      <c r="K76" s="33">
        <v>2</v>
      </c>
      <c r="L76" s="33">
        <v>3.6</v>
      </c>
      <c r="M76" s="33">
        <v>10.199999999999999</v>
      </c>
      <c r="N76" s="33">
        <v>184</v>
      </c>
      <c r="O76" s="123">
        <v>9.39</v>
      </c>
      <c r="P76" s="394">
        <f>K76*1.5</f>
        <v>3</v>
      </c>
      <c r="Q76" s="394">
        <f t="shared" ref="Q76:T76" si="25">L76*1.5</f>
        <v>5.4</v>
      </c>
      <c r="R76" s="394">
        <f t="shared" si="25"/>
        <v>15.299999999999999</v>
      </c>
      <c r="S76" s="394">
        <f t="shared" si="25"/>
        <v>276</v>
      </c>
      <c r="T76" s="394">
        <f t="shared" si="25"/>
        <v>14.085000000000001</v>
      </c>
    </row>
    <row r="77" spans="1:20" ht="15.75" hidden="1" thickBot="1" x14ac:dyDescent="0.3">
      <c r="A77" s="252" t="s">
        <v>83</v>
      </c>
      <c r="B77" s="511"/>
      <c r="C77" s="265" t="s">
        <v>81</v>
      </c>
      <c r="D77" s="755">
        <v>100</v>
      </c>
      <c r="E77" s="232"/>
      <c r="F77" s="231"/>
      <c r="G77" s="232"/>
      <c r="H77" s="753" t="e">
        <f>F77*#REF!/1000</f>
        <v>#REF!</v>
      </c>
      <c r="I77" s="232"/>
      <c r="J77" s="754">
        <v>100</v>
      </c>
      <c r="K77" s="426">
        <v>15</v>
      </c>
      <c r="L77" s="438">
        <v>13</v>
      </c>
      <c r="M77" s="438">
        <v>12</v>
      </c>
      <c r="N77" s="438">
        <v>323</v>
      </c>
      <c r="O77" s="439">
        <v>0</v>
      </c>
      <c r="P77" s="431">
        <f>K77</f>
        <v>15</v>
      </c>
      <c r="Q77" s="431">
        <f t="shared" ref="Q77" si="26">L77</f>
        <v>13</v>
      </c>
      <c r="R77" s="431">
        <f t="shared" ref="R77" si="27">M77</f>
        <v>12</v>
      </c>
      <c r="S77" s="431">
        <f t="shared" ref="S77" si="28">N77</f>
        <v>323</v>
      </c>
      <c r="T77" s="431">
        <f t="shared" ref="T77" si="29">O77</f>
        <v>0</v>
      </c>
    </row>
    <row r="78" spans="1:20" ht="15.75" hidden="1" thickBot="1" x14ac:dyDescent="0.3">
      <c r="A78" s="429" t="s">
        <v>181</v>
      </c>
      <c r="B78" s="512"/>
      <c r="C78" s="425" t="s">
        <v>99</v>
      </c>
      <c r="D78" s="426">
        <v>150</v>
      </c>
      <c r="E78" s="427"/>
      <c r="F78" s="780"/>
      <c r="G78" s="427"/>
      <c r="H78" s="781" t="e">
        <f>F78*#REF!/1000</f>
        <v>#REF!</v>
      </c>
      <c r="I78" s="427"/>
      <c r="J78" s="433">
        <v>180</v>
      </c>
      <c r="K78" s="426">
        <v>6.15</v>
      </c>
      <c r="L78" s="427">
        <v>5.55</v>
      </c>
      <c r="M78" s="427">
        <v>18</v>
      </c>
      <c r="N78" s="427">
        <v>147</v>
      </c>
      <c r="O78" s="428">
        <v>0</v>
      </c>
      <c r="P78" s="479">
        <f>K78*1.2</f>
        <v>7.38</v>
      </c>
      <c r="Q78" s="479">
        <f t="shared" ref="Q78:S78" si="30">L78*1.2</f>
        <v>6.6599999999999993</v>
      </c>
      <c r="R78" s="479">
        <f t="shared" si="30"/>
        <v>21.599999999999998</v>
      </c>
      <c r="S78" s="479">
        <f t="shared" si="30"/>
        <v>176.4</v>
      </c>
      <c r="T78" s="485">
        <f t="shared" ref="T78" si="31">O78*1.6</f>
        <v>0</v>
      </c>
    </row>
    <row r="79" spans="1:20" hidden="1" x14ac:dyDescent="0.25">
      <c r="A79" s="252" t="s">
        <v>207</v>
      </c>
      <c r="B79" s="297"/>
      <c r="C79" s="436" t="s">
        <v>14</v>
      </c>
      <c r="D79" s="782">
        <v>200</v>
      </c>
      <c r="E79" s="438"/>
      <c r="F79" s="783"/>
      <c r="G79" s="438"/>
      <c r="H79" s="784" t="e">
        <f>F79*#REF!/1000</f>
        <v>#REF!</v>
      </c>
      <c r="I79" s="438"/>
      <c r="J79" s="445">
        <v>200</v>
      </c>
      <c r="K79" s="437">
        <v>0.6</v>
      </c>
      <c r="L79" s="438">
        <v>0.2</v>
      </c>
      <c r="M79" s="438">
        <v>26.6</v>
      </c>
      <c r="N79" s="438">
        <v>110</v>
      </c>
      <c r="O79" s="439">
        <v>0.73</v>
      </c>
      <c r="P79" s="443">
        <v>0.6</v>
      </c>
      <c r="Q79" s="444">
        <v>0.2</v>
      </c>
      <c r="R79" s="438">
        <v>26.6</v>
      </c>
      <c r="S79" s="438">
        <v>110</v>
      </c>
      <c r="T79" s="445">
        <v>0.73</v>
      </c>
    </row>
    <row r="80" spans="1:20" hidden="1" x14ac:dyDescent="0.25">
      <c r="A80" s="252" t="s">
        <v>135</v>
      </c>
      <c r="B80" s="252"/>
      <c r="C80" s="436" t="s">
        <v>15</v>
      </c>
      <c r="D80" s="782">
        <v>40</v>
      </c>
      <c r="E80" s="438"/>
      <c r="F80" s="783">
        <v>50</v>
      </c>
      <c r="G80" s="438">
        <v>50</v>
      </c>
      <c r="H80" s="784" t="e">
        <f>F80*#REF!/1000</f>
        <v>#REF!</v>
      </c>
      <c r="I80" s="438"/>
      <c r="J80" s="445">
        <v>60</v>
      </c>
      <c r="K80" s="437">
        <v>2.8</v>
      </c>
      <c r="L80" s="438">
        <v>0.51</v>
      </c>
      <c r="M80" s="438">
        <v>6.5</v>
      </c>
      <c r="N80" s="438">
        <v>90</v>
      </c>
      <c r="O80" s="439">
        <v>0</v>
      </c>
      <c r="P80" s="453">
        <f>K80*1.7</f>
        <v>4.76</v>
      </c>
      <c r="Q80" s="454">
        <f t="shared" ref="Q80:Q81" si="32">L80*1.7</f>
        <v>0.86699999999999999</v>
      </c>
      <c r="R80" s="455">
        <f t="shared" ref="R80:R81" si="33">M80*1.7</f>
        <v>11.049999999999999</v>
      </c>
      <c r="S80" s="455">
        <f t="shared" ref="S80:S81" si="34">N80*1.7</f>
        <v>153</v>
      </c>
      <c r="T80" s="456">
        <f t="shared" ref="T80:T81" si="35">O80*1.7</f>
        <v>0</v>
      </c>
    </row>
    <row r="81" spans="1:20" ht="15.75" hidden="1" thickBot="1" x14ac:dyDescent="0.3">
      <c r="A81" s="252" t="s">
        <v>135</v>
      </c>
      <c r="B81" s="252"/>
      <c r="C81" s="436" t="s">
        <v>5</v>
      </c>
      <c r="D81" s="785">
        <v>20</v>
      </c>
      <c r="E81" s="438"/>
      <c r="F81" s="783">
        <v>50</v>
      </c>
      <c r="G81" s="438">
        <v>50</v>
      </c>
      <c r="H81" s="784" t="e">
        <f>F81*#REF!/1000</f>
        <v>#REF!</v>
      </c>
      <c r="I81" s="786"/>
      <c r="J81" s="445">
        <v>30</v>
      </c>
      <c r="K81" s="446">
        <v>4.0999999999999996</v>
      </c>
      <c r="L81" s="447">
        <v>0.7</v>
      </c>
      <c r="M81" s="451">
        <v>4.5999999999999996</v>
      </c>
      <c r="N81" s="447">
        <v>97.5</v>
      </c>
      <c r="O81" s="448">
        <v>0</v>
      </c>
      <c r="P81" s="486">
        <f>K81*1.7</f>
        <v>6.9699999999999989</v>
      </c>
      <c r="Q81" s="487">
        <f t="shared" si="32"/>
        <v>1.19</v>
      </c>
      <c r="R81" s="488">
        <f t="shared" si="33"/>
        <v>7.8199999999999994</v>
      </c>
      <c r="S81" s="488">
        <f t="shared" si="34"/>
        <v>165.75</v>
      </c>
      <c r="T81" s="480">
        <f t="shared" si="35"/>
        <v>0</v>
      </c>
    </row>
    <row r="82" spans="1:20" ht="15.75" hidden="1" thickBot="1" x14ac:dyDescent="0.3">
      <c r="A82" s="288"/>
      <c r="B82" s="288"/>
      <c r="C82" s="442" t="s">
        <v>107</v>
      </c>
      <c r="D82" s="787"/>
      <c r="E82" s="788"/>
      <c r="F82" s="789"/>
      <c r="G82" s="788"/>
      <c r="H82" s="790" t="e">
        <f>F82*#REF!/1000</f>
        <v>#REF!</v>
      </c>
      <c r="I82" s="791"/>
      <c r="J82" s="792"/>
      <c r="K82" s="793">
        <f t="shared" ref="K82:T82" si="36">SUM(K75:K81)</f>
        <v>31.130000000000003</v>
      </c>
      <c r="L82" s="793">
        <f t="shared" si="36"/>
        <v>23.68</v>
      </c>
      <c r="M82" s="793">
        <f t="shared" si="36"/>
        <v>79.459999999999994</v>
      </c>
      <c r="N82" s="793">
        <f t="shared" si="36"/>
        <v>959.9</v>
      </c>
      <c r="O82" s="794">
        <f t="shared" si="36"/>
        <v>13.06</v>
      </c>
      <c r="P82" s="795">
        <f t="shared" si="36"/>
        <v>38.525999999999996</v>
      </c>
      <c r="Q82" s="796">
        <f t="shared" si="36"/>
        <v>27.521000000000001</v>
      </c>
      <c r="R82" s="793">
        <f t="shared" si="36"/>
        <v>97.021999999999977</v>
      </c>
      <c r="S82" s="793">
        <f t="shared" si="36"/>
        <v>1218.4299999999998</v>
      </c>
      <c r="T82" s="795">
        <f t="shared" si="36"/>
        <v>19.813000000000002</v>
      </c>
    </row>
    <row r="83" spans="1:20" hidden="1" x14ac:dyDescent="0.25">
      <c r="A83" s="251"/>
      <c r="B83" s="255" t="s">
        <v>296</v>
      </c>
      <c r="C83" s="267"/>
      <c r="D83" s="797"/>
      <c r="E83" s="798"/>
      <c r="F83" s="798"/>
      <c r="G83" s="798"/>
      <c r="H83" s="753"/>
      <c r="I83" s="798"/>
      <c r="J83" s="799"/>
      <c r="K83" s="800"/>
      <c r="L83" s="801"/>
      <c r="M83" s="801"/>
      <c r="N83" s="801"/>
      <c r="O83" s="802"/>
      <c r="P83" s="803"/>
      <c r="Q83" s="804"/>
      <c r="R83" s="805"/>
      <c r="S83" s="805"/>
      <c r="T83" s="806"/>
    </row>
    <row r="84" spans="1:20" hidden="1" x14ac:dyDescent="0.25">
      <c r="A84" s="251" t="s">
        <v>141</v>
      </c>
      <c r="B84" s="252"/>
      <c r="C84" s="266" t="s">
        <v>354</v>
      </c>
      <c r="D84" s="807">
        <v>200</v>
      </c>
      <c r="E84" s="170"/>
      <c r="F84" s="76"/>
      <c r="G84" s="170"/>
      <c r="H84" s="808"/>
      <c r="I84" s="809"/>
      <c r="J84" s="810">
        <v>200</v>
      </c>
      <c r="K84" s="243">
        <v>0</v>
      </c>
      <c r="L84" s="170">
        <v>0</v>
      </c>
      <c r="M84" s="170">
        <v>42.2</v>
      </c>
      <c r="N84" s="170">
        <v>162</v>
      </c>
      <c r="O84" s="346">
        <v>1.4</v>
      </c>
      <c r="P84" s="391">
        <v>0</v>
      </c>
      <c r="Q84" s="369">
        <v>0</v>
      </c>
      <c r="R84" s="170">
        <v>42.2</v>
      </c>
      <c r="S84" s="170">
        <v>162</v>
      </c>
      <c r="T84" s="354">
        <v>1.4</v>
      </c>
    </row>
    <row r="85" spans="1:20" ht="15.75" hidden="1" thickBot="1" x14ac:dyDescent="0.3">
      <c r="A85" s="283" t="s">
        <v>267</v>
      </c>
      <c r="B85" s="283"/>
      <c r="C85" s="357" t="s">
        <v>266</v>
      </c>
      <c r="D85" s="811">
        <v>20</v>
      </c>
      <c r="E85" s="812">
        <v>20</v>
      </c>
      <c r="F85" s="812">
        <v>20</v>
      </c>
      <c r="G85" s="812">
        <v>20</v>
      </c>
      <c r="H85" s="812">
        <v>20</v>
      </c>
      <c r="I85" s="812">
        <v>20</v>
      </c>
      <c r="J85" s="813">
        <v>20</v>
      </c>
      <c r="K85" s="295">
        <v>1.5</v>
      </c>
      <c r="L85" s="296">
        <v>1.9</v>
      </c>
      <c r="M85" s="33">
        <v>34.799999999999997</v>
      </c>
      <c r="N85" s="302">
        <v>140</v>
      </c>
      <c r="O85" s="375"/>
      <c r="P85" s="414">
        <v>1.5</v>
      </c>
      <c r="Q85" s="400">
        <v>1.9</v>
      </c>
      <c r="R85" s="170">
        <v>34.799999999999997</v>
      </c>
      <c r="S85" s="302">
        <v>140</v>
      </c>
      <c r="T85" s="312"/>
    </row>
    <row r="86" spans="1:20" ht="15.75" hidden="1" thickBot="1" x14ac:dyDescent="0.3">
      <c r="A86" s="288"/>
      <c r="B86" s="288"/>
      <c r="C86" s="289" t="s">
        <v>107</v>
      </c>
      <c r="D86" s="814"/>
      <c r="E86" s="815"/>
      <c r="F86" s="816"/>
      <c r="G86" s="815"/>
      <c r="H86" s="817" t="e">
        <f>F86*#REF!/1000</f>
        <v>#REF!</v>
      </c>
      <c r="I86" s="818"/>
      <c r="J86" s="819"/>
      <c r="K86" s="820">
        <f t="shared" ref="K86:T86" si="37">SUM(K84:K85)</f>
        <v>1.5</v>
      </c>
      <c r="L86" s="820">
        <f t="shared" si="37"/>
        <v>1.9</v>
      </c>
      <c r="M86" s="820">
        <f t="shared" si="37"/>
        <v>77</v>
      </c>
      <c r="N86" s="821">
        <f t="shared" si="37"/>
        <v>302</v>
      </c>
      <c r="O86" s="822">
        <f t="shared" si="37"/>
        <v>1.4</v>
      </c>
      <c r="P86" s="823">
        <f t="shared" si="37"/>
        <v>1.5</v>
      </c>
      <c r="Q86" s="824">
        <f t="shared" si="37"/>
        <v>1.9</v>
      </c>
      <c r="R86" s="821">
        <f t="shared" si="37"/>
        <v>77</v>
      </c>
      <c r="S86" s="821">
        <f t="shared" si="37"/>
        <v>302</v>
      </c>
      <c r="T86" s="825">
        <f t="shared" si="37"/>
        <v>1.4</v>
      </c>
    </row>
    <row r="87" spans="1:20" ht="15.75" hidden="1" thickBot="1" x14ac:dyDescent="0.3">
      <c r="A87" s="293"/>
      <c r="B87" s="293"/>
      <c r="C87" s="306" t="s">
        <v>339</v>
      </c>
      <c r="D87" s="826"/>
      <c r="E87" s="827"/>
      <c r="F87" s="827"/>
      <c r="G87" s="827"/>
      <c r="H87" s="817" t="e">
        <f>F87*#REF!/1000</f>
        <v>#REF!</v>
      </c>
      <c r="I87" s="827"/>
      <c r="J87" s="828"/>
      <c r="K87" s="829">
        <f t="shared" ref="K87:T87" si="38">K86+K82+K73</f>
        <v>45.83</v>
      </c>
      <c r="L87" s="829">
        <f t="shared" si="38"/>
        <v>52.45</v>
      </c>
      <c r="M87" s="829">
        <f t="shared" si="38"/>
        <v>255.30999999999997</v>
      </c>
      <c r="N87" s="829">
        <f t="shared" si="38"/>
        <v>2033.17</v>
      </c>
      <c r="O87" s="830">
        <f t="shared" si="38"/>
        <v>38.72</v>
      </c>
      <c r="P87" s="831">
        <f t="shared" si="38"/>
        <v>56.375999999999991</v>
      </c>
      <c r="Q87" s="832">
        <f t="shared" si="38"/>
        <v>59.465999999999994</v>
      </c>
      <c r="R87" s="833">
        <f t="shared" si="38"/>
        <v>295.887</v>
      </c>
      <c r="S87" s="833">
        <f t="shared" si="38"/>
        <v>2459.0749999999998</v>
      </c>
      <c r="T87" s="831">
        <f t="shared" si="38"/>
        <v>45.798000000000002</v>
      </c>
    </row>
    <row r="88" spans="1:20" hidden="1" x14ac:dyDescent="0.25">
      <c r="A88" s="291"/>
      <c r="B88" s="291"/>
      <c r="C88" s="267"/>
      <c r="D88" s="797"/>
      <c r="E88" s="798"/>
      <c r="F88" s="798"/>
      <c r="G88" s="798"/>
      <c r="H88" s="775"/>
      <c r="I88" s="798"/>
      <c r="J88" s="799"/>
      <c r="K88" s="800"/>
      <c r="L88" s="801"/>
      <c r="M88" s="801"/>
      <c r="N88" s="801"/>
      <c r="O88" s="834"/>
      <c r="P88" s="835"/>
      <c r="Q88" s="836"/>
      <c r="R88" s="837"/>
      <c r="S88" s="837"/>
      <c r="T88" s="838"/>
    </row>
    <row r="89" spans="1:20" ht="18.75" hidden="1" x14ac:dyDescent="0.3">
      <c r="A89" s="256"/>
      <c r="B89" s="256"/>
      <c r="C89" s="269"/>
      <c r="D89" s="839" t="s">
        <v>341</v>
      </c>
      <c r="E89" s="840" t="s">
        <v>66</v>
      </c>
      <c r="F89" s="229"/>
      <c r="G89" s="229"/>
      <c r="H89" s="841" t="e">
        <f>F89*#REF!/1000</f>
        <v>#REF!</v>
      </c>
      <c r="I89" s="229"/>
      <c r="J89" s="239"/>
      <c r="K89" s="238"/>
      <c r="L89" s="229"/>
      <c r="M89" s="229"/>
      <c r="N89" s="229"/>
      <c r="O89" s="342"/>
      <c r="P89" s="269"/>
      <c r="Q89" s="404"/>
      <c r="R89" s="229"/>
      <c r="S89" s="229"/>
      <c r="T89" s="239"/>
    </row>
    <row r="90" spans="1:20" ht="33" hidden="1" customHeight="1" x14ac:dyDescent="0.25">
      <c r="A90" s="279" t="s">
        <v>110</v>
      </c>
      <c r="B90" s="250" t="s">
        <v>109</v>
      </c>
      <c r="C90" s="270" t="s">
        <v>18</v>
      </c>
      <c r="D90" s="734" t="s">
        <v>19</v>
      </c>
      <c r="E90" s="735" t="s">
        <v>29</v>
      </c>
      <c r="F90" s="735" t="s">
        <v>20</v>
      </c>
      <c r="G90" s="735" t="s">
        <v>21</v>
      </c>
      <c r="H90" s="753" t="e">
        <f>F90*#REF!/1000</f>
        <v>#VALUE!</v>
      </c>
      <c r="I90" s="735"/>
      <c r="J90" s="734" t="s">
        <v>19</v>
      </c>
      <c r="K90" s="842" t="s">
        <v>23</v>
      </c>
      <c r="L90" s="843" t="s">
        <v>24</v>
      </c>
      <c r="M90" s="843" t="s">
        <v>22</v>
      </c>
      <c r="N90" s="844" t="s">
        <v>25</v>
      </c>
      <c r="O90" s="845" t="s">
        <v>26</v>
      </c>
      <c r="P90" s="273" t="s">
        <v>23</v>
      </c>
      <c r="Q90" s="846" t="s">
        <v>24</v>
      </c>
      <c r="R90" s="843" t="s">
        <v>22</v>
      </c>
      <c r="S90" s="844" t="s">
        <v>25</v>
      </c>
      <c r="T90" s="847" t="s">
        <v>26</v>
      </c>
    </row>
    <row r="91" spans="1:20" hidden="1" x14ac:dyDescent="0.25">
      <c r="A91" s="252"/>
      <c r="B91" s="257" t="s">
        <v>28</v>
      </c>
      <c r="C91" s="271"/>
      <c r="D91" s="848">
        <v>1</v>
      </c>
      <c r="E91" s="735"/>
      <c r="F91" s="735"/>
      <c r="G91" s="735"/>
      <c r="H91" s="753" t="e">
        <f>F91*#REF!/1000</f>
        <v>#REF!</v>
      </c>
      <c r="I91" s="735"/>
      <c r="J91" s="849"/>
      <c r="K91" s="842"/>
      <c r="L91" s="843"/>
      <c r="M91" s="843"/>
      <c r="N91" s="844"/>
      <c r="O91" s="845"/>
      <c r="P91" s="273"/>
      <c r="Q91" s="846"/>
      <c r="R91" s="843"/>
      <c r="S91" s="844"/>
      <c r="T91" s="847"/>
    </row>
    <row r="92" spans="1:20" hidden="1" x14ac:dyDescent="0.25">
      <c r="A92" s="252" t="s">
        <v>93</v>
      </c>
      <c r="B92" s="251"/>
      <c r="C92" s="265" t="s">
        <v>215</v>
      </c>
      <c r="D92" s="249">
        <v>200</v>
      </c>
      <c r="E92" s="232">
        <v>200</v>
      </c>
      <c r="F92" s="232">
        <v>200</v>
      </c>
      <c r="G92" s="232">
        <v>200</v>
      </c>
      <c r="H92" s="232">
        <v>200</v>
      </c>
      <c r="I92" s="232">
        <v>200</v>
      </c>
      <c r="J92" s="754">
        <v>200</v>
      </c>
      <c r="K92" s="233">
        <v>6.3</v>
      </c>
      <c r="L92" s="33">
        <v>6</v>
      </c>
      <c r="M92" s="33">
        <v>45.7</v>
      </c>
      <c r="N92" s="33">
        <v>286</v>
      </c>
      <c r="O92" s="123">
        <v>0.65</v>
      </c>
      <c r="P92" s="422">
        <f>K92</f>
        <v>6.3</v>
      </c>
      <c r="Q92" s="422">
        <f t="shared" ref="Q92:T92" si="39">L92</f>
        <v>6</v>
      </c>
      <c r="R92" s="422">
        <f t="shared" si="39"/>
        <v>45.7</v>
      </c>
      <c r="S92" s="422">
        <f t="shared" si="39"/>
        <v>286</v>
      </c>
      <c r="T92" s="422">
        <f t="shared" si="39"/>
        <v>0.65</v>
      </c>
    </row>
    <row r="93" spans="1:20" hidden="1" x14ac:dyDescent="0.25">
      <c r="A93" s="251" t="s">
        <v>90</v>
      </c>
      <c r="B93" s="251"/>
      <c r="C93" s="265" t="s">
        <v>3</v>
      </c>
      <c r="D93" s="233">
        <v>200</v>
      </c>
      <c r="E93" s="33">
        <f>E87</f>
        <v>0</v>
      </c>
      <c r="F93" s="33"/>
      <c r="G93" s="33"/>
      <c r="H93" s="850" t="e">
        <f>F93*#REF!/1000</f>
        <v>#REF!</v>
      </c>
      <c r="I93" s="33"/>
      <c r="J93" s="234">
        <v>200</v>
      </c>
      <c r="K93" s="233">
        <v>2.8</v>
      </c>
      <c r="L93" s="33">
        <v>3.2</v>
      </c>
      <c r="M93" s="33">
        <v>14.8</v>
      </c>
      <c r="N93" s="170">
        <v>120</v>
      </c>
      <c r="O93" s="346">
        <v>0.72</v>
      </c>
      <c r="P93" s="391">
        <v>2.8</v>
      </c>
      <c r="Q93" s="369">
        <v>3.2</v>
      </c>
      <c r="R93" s="170">
        <v>14.8</v>
      </c>
      <c r="S93" s="170">
        <v>120</v>
      </c>
      <c r="T93" s="234">
        <v>0.72</v>
      </c>
    </row>
    <row r="94" spans="1:20" hidden="1" x14ac:dyDescent="0.25">
      <c r="A94" s="252" t="s">
        <v>272</v>
      </c>
      <c r="B94" s="252"/>
      <c r="C94" s="266" t="s">
        <v>259</v>
      </c>
      <c r="D94" s="755" t="s">
        <v>307</v>
      </c>
      <c r="E94" s="232">
        <f>E93</f>
        <v>0</v>
      </c>
      <c r="F94" s="232"/>
      <c r="G94" s="232"/>
      <c r="H94" s="753" t="e">
        <f>F94*#REF!/1000</f>
        <v>#REF!</v>
      </c>
      <c r="I94" s="232"/>
      <c r="J94" s="754" t="s">
        <v>308</v>
      </c>
      <c r="K94" s="233">
        <v>18.5</v>
      </c>
      <c r="L94" s="33">
        <v>7.9</v>
      </c>
      <c r="M94" s="33">
        <v>13</v>
      </c>
      <c r="N94" s="33">
        <v>148</v>
      </c>
      <c r="O94" s="123">
        <v>0.14000000000000001</v>
      </c>
      <c r="P94" s="394">
        <v>22.5</v>
      </c>
      <c r="Q94" s="366">
        <f t="shared" ref="Q94:Q95" si="40">L94*1.7</f>
        <v>13.43</v>
      </c>
      <c r="R94" s="330">
        <f t="shared" ref="R94:R95" si="41">M94*1.7</f>
        <v>22.099999999999998</v>
      </c>
      <c r="S94" s="330">
        <f t="shared" ref="S94:S95" si="42">N94*1.7</f>
        <v>251.6</v>
      </c>
      <c r="T94" s="247">
        <f t="shared" ref="T94:T95" si="43">O94*1.7</f>
        <v>0.23800000000000002</v>
      </c>
    </row>
    <row r="95" spans="1:20" hidden="1" x14ac:dyDescent="0.25">
      <c r="A95" s="252" t="s">
        <v>135</v>
      </c>
      <c r="B95" s="252"/>
      <c r="C95" s="265" t="s">
        <v>5</v>
      </c>
      <c r="D95" s="755">
        <v>30</v>
      </c>
      <c r="E95" s="232"/>
      <c r="F95" s="231">
        <v>20</v>
      </c>
      <c r="G95" s="232">
        <v>20</v>
      </c>
      <c r="H95" s="753" t="e">
        <f>F95*#REF!/1000</f>
        <v>#REF!</v>
      </c>
      <c r="I95" s="232"/>
      <c r="J95" s="754">
        <v>40</v>
      </c>
      <c r="K95" s="237">
        <v>2</v>
      </c>
      <c r="L95" s="46">
        <v>0.35</v>
      </c>
      <c r="M95" s="46">
        <v>0.33</v>
      </c>
      <c r="N95" s="46">
        <v>48.75</v>
      </c>
      <c r="O95" s="185"/>
      <c r="P95" s="394">
        <f>K95*1.7</f>
        <v>3.4</v>
      </c>
      <c r="Q95" s="366">
        <f t="shared" si="40"/>
        <v>0.59499999999999997</v>
      </c>
      <c r="R95" s="330">
        <f t="shared" si="41"/>
        <v>0.56100000000000005</v>
      </c>
      <c r="S95" s="330">
        <f t="shared" si="42"/>
        <v>82.875</v>
      </c>
      <c r="T95" s="247">
        <f t="shared" si="43"/>
        <v>0</v>
      </c>
    </row>
    <row r="96" spans="1:20" ht="15.75" hidden="1" thickBot="1" x14ac:dyDescent="0.3">
      <c r="A96" s="283" t="s">
        <v>280</v>
      </c>
      <c r="B96" s="283"/>
      <c r="C96" s="278" t="s">
        <v>281</v>
      </c>
      <c r="D96" s="756" t="s">
        <v>282</v>
      </c>
      <c r="E96" s="757" t="s">
        <v>282</v>
      </c>
      <c r="F96" s="757" t="s">
        <v>282</v>
      </c>
      <c r="G96" s="757" t="s">
        <v>282</v>
      </c>
      <c r="H96" s="757" t="s">
        <v>282</v>
      </c>
      <c r="I96" s="757" t="s">
        <v>282</v>
      </c>
      <c r="J96" s="758" t="s">
        <v>282</v>
      </c>
      <c r="K96" s="284">
        <v>0.4</v>
      </c>
      <c r="L96" s="285">
        <v>0.3</v>
      </c>
      <c r="M96" s="285">
        <v>10.3</v>
      </c>
      <c r="N96" s="285">
        <v>46</v>
      </c>
      <c r="O96" s="290">
        <v>22.02</v>
      </c>
      <c r="P96" s="413">
        <v>0.4</v>
      </c>
      <c r="Q96" s="376">
        <v>0.3</v>
      </c>
      <c r="R96" s="326">
        <v>10.3</v>
      </c>
      <c r="S96" s="326">
        <v>46</v>
      </c>
      <c r="T96" s="327">
        <v>22.02</v>
      </c>
    </row>
    <row r="97" spans="1:20" ht="15.75" hidden="1" thickBot="1" x14ac:dyDescent="0.3">
      <c r="A97" s="288"/>
      <c r="B97" s="288"/>
      <c r="C97" s="289" t="s">
        <v>107</v>
      </c>
      <c r="D97" s="759"/>
      <c r="E97" s="760"/>
      <c r="F97" s="761"/>
      <c r="G97" s="760"/>
      <c r="H97" s="762" t="e">
        <f>F97*#REF!/1000</f>
        <v>#REF!</v>
      </c>
      <c r="I97" s="760"/>
      <c r="J97" s="763"/>
      <c r="K97" s="851">
        <f t="shared" ref="K97:S97" si="44">SUM(K92:K96)</f>
        <v>30</v>
      </c>
      <c r="L97" s="766">
        <f t="shared" si="44"/>
        <v>17.750000000000004</v>
      </c>
      <c r="M97" s="766">
        <f t="shared" si="44"/>
        <v>84.13</v>
      </c>
      <c r="N97" s="766">
        <f t="shared" si="44"/>
        <v>648.75</v>
      </c>
      <c r="O97" s="767">
        <f t="shared" si="44"/>
        <v>23.53</v>
      </c>
      <c r="P97" s="852">
        <f t="shared" si="44"/>
        <v>35.4</v>
      </c>
      <c r="Q97" s="853">
        <f t="shared" si="44"/>
        <v>23.524999999999999</v>
      </c>
      <c r="R97" s="854">
        <f t="shared" si="44"/>
        <v>93.460999999999999</v>
      </c>
      <c r="S97" s="854">
        <f t="shared" si="44"/>
        <v>786.47500000000002</v>
      </c>
      <c r="T97" s="855">
        <f>SUM(T92:T96)</f>
        <v>23.628</v>
      </c>
    </row>
    <row r="98" spans="1:20" hidden="1" x14ac:dyDescent="0.25">
      <c r="A98" s="297"/>
      <c r="B98" s="286" t="s">
        <v>27</v>
      </c>
      <c r="C98" s="287"/>
      <c r="D98" s="772"/>
      <c r="E98" s="773"/>
      <c r="F98" s="774"/>
      <c r="G98" s="773"/>
      <c r="H98" s="775" t="e">
        <f>F98*#REF!/1000</f>
        <v>#REF!</v>
      </c>
      <c r="I98" s="773"/>
      <c r="J98" s="856"/>
      <c r="K98" s="857"/>
      <c r="L98" s="347"/>
      <c r="M98" s="347"/>
      <c r="N98" s="347"/>
      <c r="O98" s="345"/>
      <c r="P98" s="416"/>
      <c r="Q98" s="402"/>
      <c r="R98" s="347"/>
      <c r="S98" s="347"/>
      <c r="T98" s="325"/>
    </row>
    <row r="99" spans="1:20" ht="20.25" hidden="1" customHeight="1" x14ac:dyDescent="0.25">
      <c r="A99" s="252" t="s">
        <v>195</v>
      </c>
      <c r="B99" s="252"/>
      <c r="C99" s="266" t="s">
        <v>362</v>
      </c>
      <c r="D99" s="755">
        <v>60</v>
      </c>
      <c r="E99" s="232"/>
      <c r="F99" s="231"/>
      <c r="G99" s="232"/>
      <c r="H99" s="753" t="e">
        <f>F99*#REF!/1000</f>
        <v>#REF!</v>
      </c>
      <c r="I99" s="232"/>
      <c r="J99" s="858">
        <v>100</v>
      </c>
      <c r="K99" s="233">
        <v>0.48</v>
      </c>
      <c r="L99" s="33">
        <v>0.12</v>
      </c>
      <c r="M99" s="33">
        <v>1.56</v>
      </c>
      <c r="N99" s="33">
        <v>38.4</v>
      </c>
      <c r="O99" s="123">
        <v>2.94</v>
      </c>
      <c r="P99" s="394">
        <f>K99*1.7</f>
        <v>0.81599999999999995</v>
      </c>
      <c r="Q99" s="366">
        <f t="shared" ref="Q99:T99" si="45">L99*1.7</f>
        <v>0.20399999999999999</v>
      </c>
      <c r="R99" s="330">
        <f t="shared" si="45"/>
        <v>2.6520000000000001</v>
      </c>
      <c r="S99" s="330">
        <f t="shared" si="45"/>
        <v>65.28</v>
      </c>
      <c r="T99" s="247">
        <f t="shared" si="45"/>
        <v>4.9980000000000002</v>
      </c>
    </row>
    <row r="100" spans="1:20" s="219" customFormat="1" hidden="1" x14ac:dyDescent="0.25">
      <c r="A100" s="251" t="s">
        <v>177</v>
      </c>
      <c r="B100" s="251"/>
      <c r="C100" s="265" t="s">
        <v>286</v>
      </c>
      <c r="D100" s="249">
        <v>200</v>
      </c>
      <c r="E100" s="232">
        <f>E94</f>
        <v>0</v>
      </c>
      <c r="F100" s="231"/>
      <c r="G100" s="232"/>
      <c r="H100" s="753" t="e">
        <f>F100*#REF!/1000</f>
        <v>#REF!</v>
      </c>
      <c r="I100" s="232"/>
      <c r="J100" s="754">
        <v>250</v>
      </c>
      <c r="K100" s="426">
        <v>4.8</v>
      </c>
      <c r="L100" s="427">
        <v>3.4</v>
      </c>
      <c r="M100" s="427">
        <v>17.2</v>
      </c>
      <c r="N100" s="427">
        <v>128</v>
      </c>
      <c r="O100" s="428">
        <v>28.14</v>
      </c>
      <c r="P100" s="479">
        <f>K100*1.25</f>
        <v>6</v>
      </c>
      <c r="Q100" s="479">
        <f t="shared" ref="Q100:T100" si="46">L100*1.25</f>
        <v>4.25</v>
      </c>
      <c r="R100" s="479">
        <f t="shared" si="46"/>
        <v>21.5</v>
      </c>
      <c r="S100" s="479">
        <f t="shared" si="46"/>
        <v>160</v>
      </c>
      <c r="T100" s="479">
        <f t="shared" si="46"/>
        <v>35.174999999999997</v>
      </c>
    </row>
    <row r="101" spans="1:20" s="219" customFormat="1" ht="13.5" hidden="1" customHeight="1" x14ac:dyDescent="0.25">
      <c r="A101" s="252" t="s">
        <v>290</v>
      </c>
      <c r="B101" s="252"/>
      <c r="C101" s="265" t="s">
        <v>291</v>
      </c>
      <c r="D101" s="755">
        <v>75</v>
      </c>
      <c r="E101" s="232">
        <f>E91</f>
        <v>0</v>
      </c>
      <c r="F101" s="232"/>
      <c r="G101" s="232"/>
      <c r="H101" s="859" t="e">
        <f>F101*#REF!/1000</f>
        <v>#REF!</v>
      </c>
      <c r="I101" s="232"/>
      <c r="J101" s="754">
        <v>100</v>
      </c>
      <c r="K101" s="235">
        <v>11.5</v>
      </c>
      <c r="L101" s="33">
        <v>11</v>
      </c>
      <c r="M101" s="99">
        <v>9</v>
      </c>
      <c r="N101" s="99">
        <v>192.5</v>
      </c>
      <c r="O101" s="189">
        <v>1.2E-2</v>
      </c>
      <c r="P101" s="394">
        <f t="shared" ref="P101" si="47">K101*1.7</f>
        <v>19.55</v>
      </c>
      <c r="Q101" s="366">
        <f t="shared" ref="Q101" si="48">L101*1.7</f>
        <v>18.7</v>
      </c>
      <c r="R101" s="330">
        <f t="shared" ref="R101" si="49">M101*1.7</f>
        <v>15.299999999999999</v>
      </c>
      <c r="S101" s="330">
        <v>345</v>
      </c>
      <c r="T101" s="247">
        <f t="shared" ref="T101" si="50">O101*1.7</f>
        <v>2.0400000000000001E-2</v>
      </c>
    </row>
    <row r="102" spans="1:20" ht="16.5" hidden="1" customHeight="1" x14ac:dyDescent="0.25">
      <c r="A102" s="252" t="s">
        <v>261</v>
      </c>
      <c r="B102" s="252"/>
      <c r="C102" s="266" t="s">
        <v>329</v>
      </c>
      <c r="D102" s="755">
        <v>150</v>
      </c>
      <c r="E102" s="232">
        <f>E101</f>
        <v>0</v>
      </c>
      <c r="F102" s="232"/>
      <c r="G102" s="232"/>
      <c r="H102" s="859" t="e">
        <f>F102*#REF!/1000</f>
        <v>#REF!</v>
      </c>
      <c r="I102" s="232"/>
      <c r="J102" s="858">
        <v>180</v>
      </c>
      <c r="K102" s="437">
        <v>5.0999999999999996</v>
      </c>
      <c r="L102" s="438">
        <v>3.75</v>
      </c>
      <c r="M102" s="438">
        <v>24</v>
      </c>
      <c r="N102" s="438">
        <v>150</v>
      </c>
      <c r="O102" s="439">
        <v>0</v>
      </c>
      <c r="P102" s="453">
        <f t="shared" ref="P102" si="51">K102*1.7</f>
        <v>8.67</v>
      </c>
      <c r="Q102" s="454">
        <f t="shared" ref="Q102" si="52">L102*1.7</f>
        <v>6.375</v>
      </c>
      <c r="R102" s="455">
        <f t="shared" ref="R102" si="53">M102*1.7</f>
        <v>40.799999999999997</v>
      </c>
      <c r="S102" s="455">
        <f t="shared" ref="S102" si="54">N102*1.7</f>
        <v>255</v>
      </c>
      <c r="T102" s="456">
        <f t="shared" ref="T102" si="55">O102*1.7</f>
        <v>0</v>
      </c>
    </row>
    <row r="103" spans="1:20" hidden="1" x14ac:dyDescent="0.25">
      <c r="A103" s="252" t="s">
        <v>141</v>
      </c>
      <c r="B103" s="252"/>
      <c r="C103" s="265" t="s">
        <v>353</v>
      </c>
      <c r="D103" s="755">
        <v>200</v>
      </c>
      <c r="E103" s="232">
        <f>E102</f>
        <v>0</v>
      </c>
      <c r="F103" s="232">
        <v>200</v>
      </c>
      <c r="G103" s="232"/>
      <c r="H103" s="859" t="e">
        <f>F103*#REF!/1000</f>
        <v>#REF!</v>
      </c>
      <c r="I103" s="232"/>
      <c r="J103" s="858">
        <v>200</v>
      </c>
      <c r="K103" s="437">
        <v>0.14000000000000001</v>
      </c>
      <c r="L103" s="438">
        <v>0.06</v>
      </c>
      <c r="M103" s="438">
        <v>21.78</v>
      </c>
      <c r="N103" s="438">
        <v>69.44</v>
      </c>
      <c r="O103" s="439">
        <v>40</v>
      </c>
      <c r="P103" s="443">
        <v>0.14000000000000001</v>
      </c>
      <c r="Q103" s="444">
        <v>0.06</v>
      </c>
      <c r="R103" s="438">
        <v>21.78</v>
      </c>
      <c r="S103" s="438">
        <v>69.44</v>
      </c>
      <c r="T103" s="445">
        <v>40</v>
      </c>
    </row>
    <row r="104" spans="1:20" hidden="1" x14ac:dyDescent="0.25">
      <c r="A104" s="252" t="s">
        <v>135</v>
      </c>
      <c r="B104" s="252"/>
      <c r="C104" s="265" t="s">
        <v>15</v>
      </c>
      <c r="D104" s="755">
        <v>40</v>
      </c>
      <c r="E104" s="232"/>
      <c r="F104" s="231">
        <v>50</v>
      </c>
      <c r="G104" s="232">
        <v>50</v>
      </c>
      <c r="H104" s="753" t="e">
        <f>F104*#REF!/1000</f>
        <v>#REF!</v>
      </c>
      <c r="I104" s="232"/>
      <c r="J104" s="858">
        <v>60</v>
      </c>
      <c r="K104" s="437">
        <v>2.8</v>
      </c>
      <c r="L104" s="438">
        <v>0.51</v>
      </c>
      <c r="M104" s="438">
        <v>6.5</v>
      </c>
      <c r="N104" s="438">
        <v>90</v>
      </c>
      <c r="O104" s="439">
        <v>0</v>
      </c>
      <c r="P104" s="453">
        <f>K104*1.7</f>
        <v>4.76</v>
      </c>
      <c r="Q104" s="454">
        <f t="shared" ref="Q104:Q105" si="56">L104*1.7</f>
        <v>0.86699999999999999</v>
      </c>
      <c r="R104" s="455">
        <f t="shared" ref="R104:R105" si="57">M104*1.7</f>
        <v>11.049999999999999</v>
      </c>
      <c r="S104" s="455">
        <f t="shared" ref="S104:S105" si="58">N104*1.7</f>
        <v>153</v>
      </c>
      <c r="T104" s="456">
        <f t="shared" ref="T104:T105" si="59">O104*1.7</f>
        <v>0</v>
      </c>
    </row>
    <row r="105" spans="1:20" ht="15.75" hidden="1" thickBot="1" x14ac:dyDescent="0.3">
      <c r="A105" s="252" t="s">
        <v>135</v>
      </c>
      <c r="B105" s="252"/>
      <c r="C105" s="265" t="s">
        <v>5</v>
      </c>
      <c r="D105" s="860">
        <v>20</v>
      </c>
      <c r="E105" s="232"/>
      <c r="F105" s="231">
        <v>50</v>
      </c>
      <c r="G105" s="232">
        <v>50</v>
      </c>
      <c r="H105" s="753" t="e">
        <f>F105*#REF!/1000</f>
        <v>#REF!</v>
      </c>
      <c r="I105" s="861"/>
      <c r="J105" s="858">
        <v>30</v>
      </c>
      <c r="K105" s="446">
        <v>4.0999999999999996</v>
      </c>
      <c r="L105" s="447">
        <v>0.7</v>
      </c>
      <c r="M105" s="451">
        <v>4.5999999999999996</v>
      </c>
      <c r="N105" s="447">
        <v>97.5</v>
      </c>
      <c r="O105" s="448">
        <v>0</v>
      </c>
      <c r="P105" s="486">
        <f>K105*1.7</f>
        <v>6.9699999999999989</v>
      </c>
      <c r="Q105" s="487">
        <f t="shared" si="56"/>
        <v>1.19</v>
      </c>
      <c r="R105" s="488">
        <f t="shared" si="57"/>
        <v>7.8199999999999994</v>
      </c>
      <c r="S105" s="488">
        <f t="shared" si="58"/>
        <v>165.75</v>
      </c>
      <c r="T105" s="480">
        <f t="shared" si="59"/>
        <v>0</v>
      </c>
    </row>
    <row r="106" spans="1:20" ht="15.75" hidden="1" thickBot="1" x14ac:dyDescent="0.3">
      <c r="A106" s="288"/>
      <c r="B106" s="288"/>
      <c r="C106" s="289" t="s">
        <v>107</v>
      </c>
      <c r="D106" s="759"/>
      <c r="E106" s="760"/>
      <c r="F106" s="761"/>
      <c r="G106" s="760"/>
      <c r="H106" s="862" t="e">
        <f>F106*#REF!/1000</f>
        <v>#REF!</v>
      </c>
      <c r="I106" s="760"/>
      <c r="J106" s="863"/>
      <c r="K106" s="864">
        <f t="shared" ref="K106:T106" si="60">SUM(K99:K105)</f>
        <v>28.92</v>
      </c>
      <c r="L106" s="864">
        <f t="shared" si="60"/>
        <v>19.54</v>
      </c>
      <c r="M106" s="864">
        <f t="shared" si="60"/>
        <v>84.639999999999986</v>
      </c>
      <c r="N106" s="864">
        <f t="shared" si="60"/>
        <v>765.83999999999992</v>
      </c>
      <c r="O106" s="865">
        <f t="shared" si="60"/>
        <v>71.091999999999999</v>
      </c>
      <c r="P106" s="866">
        <f t="shared" si="60"/>
        <v>46.905999999999999</v>
      </c>
      <c r="Q106" s="867">
        <f t="shared" si="60"/>
        <v>31.646000000000001</v>
      </c>
      <c r="R106" s="868">
        <f t="shared" si="60"/>
        <v>120.90199999999999</v>
      </c>
      <c r="S106" s="868">
        <f t="shared" si="60"/>
        <v>1213.47</v>
      </c>
      <c r="T106" s="866">
        <f t="shared" si="60"/>
        <v>80.193399999999997</v>
      </c>
    </row>
    <row r="107" spans="1:20" hidden="1" x14ac:dyDescent="0.25">
      <c r="A107" s="252"/>
      <c r="B107" s="258" t="s">
        <v>296</v>
      </c>
      <c r="C107" s="265"/>
      <c r="D107" s="860"/>
      <c r="E107" s="232"/>
      <c r="F107" s="231"/>
      <c r="G107" s="232"/>
      <c r="H107" s="753"/>
      <c r="I107" s="861"/>
      <c r="J107" s="869"/>
      <c r="K107" s="446"/>
      <c r="L107" s="447"/>
      <c r="M107" s="447"/>
      <c r="N107" s="447"/>
      <c r="O107" s="448"/>
      <c r="P107" s="489"/>
      <c r="Q107" s="490"/>
      <c r="R107" s="491"/>
      <c r="S107" s="491"/>
      <c r="T107" s="492"/>
    </row>
    <row r="108" spans="1:20" hidden="1" x14ac:dyDescent="0.25">
      <c r="A108" s="252"/>
      <c r="B108" s="252"/>
      <c r="C108" s="265" t="s">
        <v>278</v>
      </c>
      <c r="D108" s="860">
        <v>200</v>
      </c>
      <c r="E108" s="232"/>
      <c r="F108" s="231"/>
      <c r="G108" s="232"/>
      <c r="H108" s="753"/>
      <c r="I108" s="861"/>
      <c r="J108" s="870">
        <v>200</v>
      </c>
      <c r="K108" s="437">
        <v>1</v>
      </c>
      <c r="L108" s="438">
        <v>0</v>
      </c>
      <c r="M108" s="438">
        <v>27.4</v>
      </c>
      <c r="N108" s="438">
        <v>112</v>
      </c>
      <c r="O108" s="439">
        <v>2.8</v>
      </c>
      <c r="P108" s="437">
        <v>1</v>
      </c>
      <c r="Q108" s="438">
        <v>0</v>
      </c>
      <c r="R108" s="438">
        <v>27.4</v>
      </c>
      <c r="S108" s="438">
        <v>112</v>
      </c>
      <c r="T108" s="439">
        <v>2.8</v>
      </c>
    </row>
    <row r="109" spans="1:20" ht="15.75" hidden="1" thickBot="1" x14ac:dyDescent="0.3">
      <c r="A109" s="283"/>
      <c r="B109" s="283"/>
      <c r="C109" s="278" t="s">
        <v>383</v>
      </c>
      <c r="D109" s="871">
        <v>75</v>
      </c>
      <c r="E109" s="872"/>
      <c r="F109" s="757"/>
      <c r="G109" s="872"/>
      <c r="H109" s="873"/>
      <c r="I109" s="874"/>
      <c r="J109" s="875">
        <v>75</v>
      </c>
      <c r="K109" s="471">
        <v>4.26</v>
      </c>
      <c r="L109" s="465">
        <v>2.39</v>
      </c>
      <c r="M109" s="427">
        <v>34.799999999999997</v>
      </c>
      <c r="N109" s="465">
        <v>140</v>
      </c>
      <c r="O109" s="493">
        <v>0.16</v>
      </c>
      <c r="P109" s="478">
        <v>4.26</v>
      </c>
      <c r="Q109" s="464">
        <v>2.39</v>
      </c>
      <c r="R109" s="465">
        <v>34.799999999999997</v>
      </c>
      <c r="S109" s="465">
        <v>140</v>
      </c>
      <c r="T109" s="466">
        <v>0.16</v>
      </c>
    </row>
    <row r="110" spans="1:20" ht="15.75" hidden="1" thickBot="1" x14ac:dyDescent="0.3">
      <c r="A110" s="288"/>
      <c r="B110" s="288"/>
      <c r="C110" s="289" t="s">
        <v>107</v>
      </c>
      <c r="D110" s="759"/>
      <c r="E110" s="760"/>
      <c r="F110" s="761"/>
      <c r="G110" s="760"/>
      <c r="H110" s="862" t="e">
        <f>F110*#REF!/1000</f>
        <v>#REF!</v>
      </c>
      <c r="I110" s="760"/>
      <c r="J110" s="863"/>
      <c r="K110" s="864">
        <f>SUM(K108:K109)</f>
        <v>5.26</v>
      </c>
      <c r="L110" s="864">
        <f t="shared" ref="L110:T110" si="61">SUM(L108:L109)</f>
        <v>2.39</v>
      </c>
      <c r="M110" s="864">
        <f t="shared" si="61"/>
        <v>62.199999999999996</v>
      </c>
      <c r="N110" s="864">
        <f t="shared" si="61"/>
        <v>252</v>
      </c>
      <c r="O110" s="865">
        <f t="shared" si="61"/>
        <v>2.96</v>
      </c>
      <c r="P110" s="876">
        <f t="shared" si="61"/>
        <v>5.26</v>
      </c>
      <c r="Q110" s="877">
        <f t="shared" si="61"/>
        <v>2.39</v>
      </c>
      <c r="R110" s="878">
        <f t="shared" si="61"/>
        <v>62.199999999999996</v>
      </c>
      <c r="S110" s="878">
        <f t="shared" si="61"/>
        <v>252</v>
      </c>
      <c r="T110" s="876">
        <f t="shared" si="61"/>
        <v>2.96</v>
      </c>
    </row>
    <row r="111" spans="1:20" ht="15.75" hidden="1" thickBot="1" x14ac:dyDescent="0.3">
      <c r="A111" s="293"/>
      <c r="B111" s="293"/>
      <c r="C111" s="294" t="s">
        <v>338</v>
      </c>
      <c r="D111" s="879"/>
      <c r="E111" s="880"/>
      <c r="F111" s="880"/>
      <c r="G111" s="880"/>
      <c r="H111" s="880"/>
      <c r="I111" s="760"/>
      <c r="J111" s="863"/>
      <c r="K111" s="851">
        <f t="shared" ref="K111:T111" si="62">K110+K106+K97</f>
        <v>64.180000000000007</v>
      </c>
      <c r="L111" s="851">
        <f t="shared" si="62"/>
        <v>39.680000000000007</v>
      </c>
      <c r="M111" s="851">
        <f t="shared" si="62"/>
        <v>230.96999999999997</v>
      </c>
      <c r="N111" s="851">
        <f t="shared" si="62"/>
        <v>1666.59</v>
      </c>
      <c r="O111" s="881">
        <f t="shared" si="62"/>
        <v>97.581999999999994</v>
      </c>
      <c r="P111" s="768">
        <f t="shared" si="62"/>
        <v>87.566000000000003</v>
      </c>
      <c r="Q111" s="769">
        <f t="shared" si="62"/>
        <v>57.561</v>
      </c>
      <c r="R111" s="882">
        <f t="shared" si="62"/>
        <v>276.56299999999999</v>
      </c>
      <c r="S111" s="882">
        <f t="shared" si="62"/>
        <v>2251.9450000000002</v>
      </c>
      <c r="T111" s="768">
        <f t="shared" si="62"/>
        <v>106.78139999999999</v>
      </c>
    </row>
    <row r="112" spans="1:20" ht="18.75" hidden="1" x14ac:dyDescent="0.3">
      <c r="A112" s="262"/>
      <c r="B112" s="262"/>
      <c r="C112" s="262"/>
      <c r="D112" s="244" t="s">
        <v>342</v>
      </c>
      <c r="E112" s="245"/>
      <c r="F112" s="245"/>
      <c r="G112" s="245"/>
      <c r="H112" s="883"/>
      <c r="I112" s="245"/>
      <c r="J112" s="245"/>
      <c r="K112" s="244"/>
      <c r="L112" s="245"/>
      <c r="M112" s="245"/>
      <c r="N112" s="245"/>
      <c r="O112" s="245"/>
      <c r="P112" s="418"/>
      <c r="Q112" s="405"/>
      <c r="R112" s="348"/>
      <c r="S112" s="348"/>
      <c r="T112" s="349"/>
    </row>
    <row r="113" spans="1:20" ht="30" hidden="1" x14ac:dyDescent="0.25">
      <c r="A113" s="279" t="s">
        <v>110</v>
      </c>
      <c r="B113" s="250" t="s">
        <v>109</v>
      </c>
      <c r="C113" s="264" t="s">
        <v>18</v>
      </c>
      <c r="D113" s="734" t="s">
        <v>19</v>
      </c>
      <c r="E113" s="735" t="s">
        <v>29</v>
      </c>
      <c r="F113" s="735" t="s">
        <v>20</v>
      </c>
      <c r="G113" s="735" t="s">
        <v>21</v>
      </c>
      <c r="H113" s="735" t="s">
        <v>33</v>
      </c>
      <c r="I113" s="735"/>
      <c r="J113" s="884" t="s">
        <v>19</v>
      </c>
      <c r="K113" s="737" t="s">
        <v>23</v>
      </c>
      <c r="L113" s="738" t="s">
        <v>24</v>
      </c>
      <c r="M113" s="738" t="s">
        <v>22</v>
      </c>
      <c r="N113" s="739" t="s">
        <v>25</v>
      </c>
      <c r="O113" s="740" t="s">
        <v>26</v>
      </c>
      <c r="P113" s="741" t="s">
        <v>23</v>
      </c>
      <c r="Q113" s="742" t="s">
        <v>24</v>
      </c>
      <c r="R113" s="738" t="s">
        <v>22</v>
      </c>
      <c r="S113" s="739" t="s">
        <v>25</v>
      </c>
      <c r="T113" s="743" t="s">
        <v>26</v>
      </c>
    </row>
    <row r="114" spans="1:20" hidden="1" x14ac:dyDescent="0.25">
      <c r="A114" s="251"/>
      <c r="B114" s="259" t="s">
        <v>28</v>
      </c>
      <c r="C114" s="260"/>
      <c r="D114" s="885"/>
      <c r="E114" s="735"/>
      <c r="F114" s="735"/>
      <c r="G114" s="735"/>
      <c r="H114" s="735"/>
      <c r="I114" s="735"/>
      <c r="J114" s="886"/>
      <c r="K114" s="737"/>
      <c r="L114" s="738"/>
      <c r="M114" s="738"/>
      <c r="N114" s="739"/>
      <c r="O114" s="740"/>
      <c r="P114" s="741"/>
      <c r="Q114" s="742"/>
      <c r="R114" s="738"/>
      <c r="S114" s="739"/>
      <c r="T114" s="743"/>
    </row>
    <row r="115" spans="1:20" hidden="1" x14ac:dyDescent="0.25">
      <c r="A115" s="252" t="s">
        <v>294</v>
      </c>
      <c r="B115" s="252"/>
      <c r="C115" s="425" t="s">
        <v>377</v>
      </c>
      <c r="D115" s="426" t="s">
        <v>376</v>
      </c>
      <c r="E115" s="427" t="e">
        <f>#REF!</f>
        <v>#REF!</v>
      </c>
      <c r="F115" s="780"/>
      <c r="G115" s="427"/>
      <c r="H115" s="427"/>
      <c r="I115" s="427"/>
      <c r="J115" s="433" t="s">
        <v>376</v>
      </c>
      <c r="K115" s="431">
        <v>17</v>
      </c>
      <c r="L115" s="431">
        <v>12.2</v>
      </c>
      <c r="M115" s="431">
        <v>15.5</v>
      </c>
      <c r="N115" s="431">
        <v>244</v>
      </c>
      <c r="O115" s="431">
        <v>1.34</v>
      </c>
      <c r="P115" s="431">
        <v>17</v>
      </c>
      <c r="Q115" s="431">
        <v>12.2</v>
      </c>
      <c r="R115" s="431">
        <v>15.5</v>
      </c>
      <c r="S115" s="431">
        <v>244</v>
      </c>
      <c r="T115" s="431">
        <f t="shared" ref="T115:T116" si="63">O115</f>
        <v>1.34</v>
      </c>
    </row>
    <row r="116" spans="1:20" hidden="1" x14ac:dyDescent="0.25">
      <c r="A116" s="252" t="s">
        <v>88</v>
      </c>
      <c r="B116" s="251"/>
      <c r="C116" s="425" t="s">
        <v>356</v>
      </c>
      <c r="D116" s="860">
        <v>200</v>
      </c>
      <c r="E116" s="778">
        <f>E110</f>
        <v>0</v>
      </c>
      <c r="F116" s="778"/>
      <c r="G116" s="778"/>
      <c r="H116" s="778" t="e">
        <f>F116*#REF!/1000</f>
        <v>#REF!</v>
      </c>
      <c r="I116" s="778"/>
      <c r="J116" s="248">
        <v>200</v>
      </c>
      <c r="K116" s="426">
        <v>0.2</v>
      </c>
      <c r="L116" s="427">
        <v>0</v>
      </c>
      <c r="M116" s="427">
        <v>15</v>
      </c>
      <c r="N116" s="427">
        <v>58</v>
      </c>
      <c r="O116" s="428">
        <v>0</v>
      </c>
      <c r="P116" s="431">
        <f>K116</f>
        <v>0.2</v>
      </c>
      <c r="Q116" s="432">
        <f t="shared" ref="Q116" si="64">L116</f>
        <v>0</v>
      </c>
      <c r="R116" s="427">
        <f t="shared" ref="R116" si="65">M116</f>
        <v>15</v>
      </c>
      <c r="S116" s="427">
        <f t="shared" ref="S116" si="66">N116</f>
        <v>58</v>
      </c>
      <c r="T116" s="434">
        <f t="shared" si="63"/>
        <v>0</v>
      </c>
    </row>
    <row r="117" spans="1:20" hidden="1" x14ac:dyDescent="0.25">
      <c r="A117" s="252" t="s">
        <v>188</v>
      </c>
      <c r="B117" s="252"/>
      <c r="C117" s="436" t="s">
        <v>189</v>
      </c>
      <c r="D117" s="887" t="s">
        <v>307</v>
      </c>
      <c r="E117" s="888"/>
      <c r="F117" s="888"/>
      <c r="G117" s="888"/>
      <c r="H117" s="889"/>
      <c r="I117" s="888"/>
      <c r="J117" s="890" t="s">
        <v>307</v>
      </c>
      <c r="K117" s="437">
        <v>1.6</v>
      </c>
      <c r="L117" s="427">
        <v>17.12</v>
      </c>
      <c r="M117" s="427">
        <v>10.52</v>
      </c>
      <c r="N117" s="427">
        <v>202.52</v>
      </c>
      <c r="O117" s="428">
        <v>0</v>
      </c>
      <c r="P117" s="431">
        <v>1.6</v>
      </c>
      <c r="Q117" s="432">
        <v>17.12</v>
      </c>
      <c r="R117" s="427">
        <v>10.52</v>
      </c>
      <c r="S117" s="427">
        <v>202.52</v>
      </c>
      <c r="T117" s="445">
        <v>0</v>
      </c>
    </row>
    <row r="118" spans="1:20" hidden="1" x14ac:dyDescent="0.25">
      <c r="A118" s="252" t="s">
        <v>135</v>
      </c>
      <c r="B118" s="252"/>
      <c r="C118" s="436" t="s">
        <v>5</v>
      </c>
      <c r="D118" s="782">
        <v>30</v>
      </c>
      <c r="E118" s="438"/>
      <c r="F118" s="783">
        <v>20</v>
      </c>
      <c r="G118" s="438">
        <v>20</v>
      </c>
      <c r="H118" s="784" t="e">
        <f>F118*#REF!/1000</f>
        <v>#REF!</v>
      </c>
      <c r="I118" s="438"/>
      <c r="J118" s="439">
        <v>40</v>
      </c>
      <c r="K118" s="446">
        <v>2</v>
      </c>
      <c r="L118" s="458">
        <v>0.35</v>
      </c>
      <c r="M118" s="458">
        <v>0.33</v>
      </c>
      <c r="N118" s="458">
        <v>48.75</v>
      </c>
      <c r="O118" s="459"/>
      <c r="P118" s="460">
        <f>K118*1.5</f>
        <v>3</v>
      </c>
      <c r="Q118" s="461">
        <f>L118*1.5</f>
        <v>0.52499999999999991</v>
      </c>
      <c r="R118" s="462">
        <f>M118*1.5</f>
        <v>0.495</v>
      </c>
      <c r="S118" s="462">
        <f>N118*1.5</f>
        <v>73.125</v>
      </c>
      <c r="T118" s="449">
        <f>O118*1.5</f>
        <v>0</v>
      </c>
    </row>
    <row r="119" spans="1:20" ht="15.75" hidden="1" thickBot="1" x14ac:dyDescent="0.3">
      <c r="A119" s="283" t="s">
        <v>280</v>
      </c>
      <c r="B119" s="283"/>
      <c r="C119" s="440" t="s">
        <v>16</v>
      </c>
      <c r="D119" s="756" t="s">
        <v>282</v>
      </c>
      <c r="E119" s="757" t="s">
        <v>282</v>
      </c>
      <c r="F119" s="757" t="s">
        <v>282</v>
      </c>
      <c r="G119" s="757" t="s">
        <v>282</v>
      </c>
      <c r="H119" s="757" t="s">
        <v>282</v>
      </c>
      <c r="I119" s="757" t="s">
        <v>282</v>
      </c>
      <c r="J119" s="758" t="s">
        <v>282</v>
      </c>
      <c r="K119" s="494">
        <v>1.5</v>
      </c>
      <c r="L119" s="476">
        <v>0.5</v>
      </c>
      <c r="M119" s="476">
        <v>21</v>
      </c>
      <c r="N119" s="476">
        <v>95</v>
      </c>
      <c r="O119" s="495">
        <v>10</v>
      </c>
      <c r="P119" s="474">
        <v>1.5</v>
      </c>
      <c r="Q119" s="475">
        <v>0.5</v>
      </c>
      <c r="R119" s="476">
        <v>21</v>
      </c>
      <c r="S119" s="476">
        <v>95</v>
      </c>
      <c r="T119" s="452">
        <v>10</v>
      </c>
    </row>
    <row r="120" spans="1:20" ht="15.75" hidden="1" thickBot="1" x14ac:dyDescent="0.3">
      <c r="A120" s="288"/>
      <c r="B120" s="288"/>
      <c r="C120" s="442" t="s">
        <v>107</v>
      </c>
      <c r="D120" s="496"/>
      <c r="E120" s="497"/>
      <c r="F120" s="498"/>
      <c r="G120" s="497"/>
      <c r="H120" s="891" t="e">
        <f>F120*#REF!/1000</f>
        <v>#REF!</v>
      </c>
      <c r="I120" s="497"/>
      <c r="J120" s="892"/>
      <c r="K120" s="864">
        <f t="shared" ref="K120:T120" si="67">SUM(K115:K119)</f>
        <v>22.3</v>
      </c>
      <c r="L120" s="893">
        <f t="shared" si="67"/>
        <v>30.17</v>
      </c>
      <c r="M120" s="893">
        <f t="shared" si="67"/>
        <v>62.349999999999994</v>
      </c>
      <c r="N120" s="893">
        <f t="shared" si="67"/>
        <v>648.27</v>
      </c>
      <c r="O120" s="894">
        <f t="shared" si="67"/>
        <v>11.34</v>
      </c>
      <c r="P120" s="866">
        <f t="shared" si="67"/>
        <v>23.3</v>
      </c>
      <c r="Q120" s="867">
        <f t="shared" si="67"/>
        <v>30.344999999999999</v>
      </c>
      <c r="R120" s="895">
        <f t="shared" si="67"/>
        <v>62.514999999999993</v>
      </c>
      <c r="S120" s="895">
        <f t="shared" si="67"/>
        <v>672.64499999999998</v>
      </c>
      <c r="T120" s="896">
        <f t="shared" si="67"/>
        <v>11.34</v>
      </c>
    </row>
    <row r="121" spans="1:20" hidden="1" x14ac:dyDescent="0.25">
      <c r="A121" s="297"/>
      <c r="B121" s="286" t="s">
        <v>27</v>
      </c>
      <c r="C121" s="268"/>
      <c r="D121" s="322"/>
      <c r="E121" s="323"/>
      <c r="F121" s="324"/>
      <c r="G121" s="323"/>
      <c r="H121" s="897"/>
      <c r="I121" s="323"/>
      <c r="J121" s="898"/>
      <c r="K121" s="310"/>
      <c r="L121" s="227"/>
      <c r="M121" s="227"/>
      <c r="N121" s="227"/>
      <c r="O121" s="374"/>
      <c r="P121" s="416"/>
      <c r="Q121" s="402"/>
      <c r="R121" s="347"/>
      <c r="S121" s="347"/>
      <c r="T121" s="350"/>
    </row>
    <row r="122" spans="1:20" hidden="1" x14ac:dyDescent="0.25">
      <c r="A122" s="252" t="s">
        <v>145</v>
      </c>
      <c r="B122" s="254"/>
      <c r="C122" s="265" t="s">
        <v>144</v>
      </c>
      <c r="D122" s="249">
        <v>60</v>
      </c>
      <c r="E122" s="232">
        <f>E117</f>
        <v>0</v>
      </c>
      <c r="F122" s="232"/>
      <c r="G122" s="232"/>
      <c r="H122" s="899" t="e">
        <f>F122*#REF!/1000</f>
        <v>#REF!</v>
      </c>
      <c r="I122" s="900"/>
      <c r="J122" s="901">
        <v>100</v>
      </c>
      <c r="K122" s="233">
        <v>0.66</v>
      </c>
      <c r="L122" s="33">
        <v>0.12</v>
      </c>
      <c r="M122" s="33">
        <v>2.35</v>
      </c>
      <c r="N122" s="33">
        <v>14.4</v>
      </c>
      <c r="O122" s="189">
        <v>2.9</v>
      </c>
      <c r="P122" s="272">
        <f>K122*1.5</f>
        <v>0.99</v>
      </c>
      <c r="Q122" s="373">
        <f t="shared" ref="Q122" si="68">L122*1.5</f>
        <v>0.18</v>
      </c>
      <c r="R122" s="33">
        <f t="shared" ref="R122" si="69">M122*1.5</f>
        <v>3.5250000000000004</v>
      </c>
      <c r="S122" s="33">
        <f t="shared" ref="S122" si="70">N122*1.5</f>
        <v>21.6</v>
      </c>
      <c r="T122" s="234">
        <f t="shared" ref="T122" si="71">O122*1.5</f>
        <v>4.3499999999999996</v>
      </c>
    </row>
    <row r="123" spans="1:20" hidden="1" x14ac:dyDescent="0.25">
      <c r="A123" s="252" t="s">
        <v>148</v>
      </c>
      <c r="B123" s="252"/>
      <c r="C123" s="265" t="s">
        <v>365</v>
      </c>
      <c r="D123" s="249">
        <v>200</v>
      </c>
      <c r="E123" s="232">
        <f>E122</f>
        <v>0</v>
      </c>
      <c r="F123" s="231"/>
      <c r="G123" s="232"/>
      <c r="H123" s="900" t="e">
        <f>F123*#REF!/1000</f>
        <v>#REF!</v>
      </c>
      <c r="I123" s="900"/>
      <c r="J123" s="248">
        <v>250</v>
      </c>
      <c r="K123" s="233">
        <v>1.6</v>
      </c>
      <c r="L123" s="33">
        <v>3.4</v>
      </c>
      <c r="M123" s="33">
        <v>8.6</v>
      </c>
      <c r="N123" s="33">
        <v>72</v>
      </c>
      <c r="O123" s="189">
        <v>14.8</v>
      </c>
      <c r="P123" s="272">
        <f t="shared" ref="P123" si="72">K123*1.5</f>
        <v>2.4000000000000004</v>
      </c>
      <c r="Q123" s="373">
        <f t="shared" ref="Q123" si="73">L123*1.5</f>
        <v>5.0999999999999996</v>
      </c>
      <c r="R123" s="33">
        <f t="shared" ref="R123:R124" si="74">M123*1.5</f>
        <v>12.899999999999999</v>
      </c>
      <c r="S123" s="33">
        <f t="shared" ref="S123:S124" si="75">N123*1.5</f>
        <v>108</v>
      </c>
      <c r="T123" s="234">
        <f t="shared" ref="T123:T124" si="76">O123*1.5</f>
        <v>22.200000000000003</v>
      </c>
    </row>
    <row r="124" spans="1:20" ht="28.5" hidden="1" x14ac:dyDescent="0.25">
      <c r="A124" s="280" t="s">
        <v>151</v>
      </c>
      <c r="B124" s="252"/>
      <c r="C124" s="266" t="s">
        <v>273</v>
      </c>
      <c r="D124" s="902">
        <v>230</v>
      </c>
      <c r="E124" s="778" t="e">
        <f>#REF!</f>
        <v>#REF!</v>
      </c>
      <c r="F124" s="777"/>
      <c r="G124" s="778"/>
      <c r="H124" s="778"/>
      <c r="I124" s="778"/>
      <c r="J124" s="248">
        <v>280</v>
      </c>
      <c r="K124" s="243">
        <v>14.9</v>
      </c>
      <c r="L124" s="170">
        <v>13.5</v>
      </c>
      <c r="M124" s="170">
        <v>37.9</v>
      </c>
      <c r="N124" s="170">
        <v>358.5</v>
      </c>
      <c r="O124" s="337">
        <v>1.6</v>
      </c>
      <c r="P124" s="391">
        <v>16.2</v>
      </c>
      <c r="Q124" s="369">
        <v>14.5</v>
      </c>
      <c r="R124" s="170">
        <f t="shared" si="74"/>
        <v>56.849999999999994</v>
      </c>
      <c r="S124" s="170">
        <f t="shared" si="75"/>
        <v>537.75</v>
      </c>
      <c r="T124" s="354">
        <f t="shared" si="76"/>
        <v>2.4000000000000004</v>
      </c>
    </row>
    <row r="125" spans="1:20" hidden="1" x14ac:dyDescent="0.25">
      <c r="A125" s="252"/>
      <c r="B125" s="252"/>
      <c r="C125" s="265" t="s">
        <v>155</v>
      </c>
      <c r="D125" s="249">
        <v>200</v>
      </c>
      <c r="E125" s="232">
        <v>200</v>
      </c>
      <c r="F125" s="232">
        <v>200</v>
      </c>
      <c r="G125" s="232">
        <v>200</v>
      </c>
      <c r="H125" s="232">
        <v>200</v>
      </c>
      <c r="I125" s="232">
        <v>200</v>
      </c>
      <c r="J125" s="754">
        <v>200</v>
      </c>
      <c r="K125" s="235">
        <v>0.2</v>
      </c>
      <c r="L125" s="99">
        <v>0.2</v>
      </c>
      <c r="M125" s="33">
        <v>29.6</v>
      </c>
      <c r="N125" s="99">
        <v>74</v>
      </c>
      <c r="O125" s="189">
        <v>22</v>
      </c>
      <c r="P125" s="410">
        <v>0.2</v>
      </c>
      <c r="Q125" s="132">
        <v>0.2</v>
      </c>
      <c r="R125" s="99">
        <v>17.8</v>
      </c>
      <c r="S125" s="99">
        <v>74</v>
      </c>
      <c r="T125" s="236">
        <v>22</v>
      </c>
    </row>
    <row r="126" spans="1:20" hidden="1" x14ac:dyDescent="0.25">
      <c r="A126" s="252" t="s">
        <v>135</v>
      </c>
      <c r="B126" s="252"/>
      <c r="C126" s="265" t="s">
        <v>15</v>
      </c>
      <c r="D126" s="755">
        <v>40</v>
      </c>
      <c r="E126" s="232"/>
      <c r="F126" s="231">
        <v>50</v>
      </c>
      <c r="G126" s="232">
        <v>50</v>
      </c>
      <c r="H126" s="753" t="e">
        <f>F126*#REF!/1000</f>
        <v>#REF!</v>
      </c>
      <c r="I126" s="232"/>
      <c r="J126" s="754">
        <v>60</v>
      </c>
      <c r="K126" s="233">
        <v>2.8</v>
      </c>
      <c r="L126" s="33">
        <v>0.51</v>
      </c>
      <c r="M126" s="33">
        <v>6.5</v>
      </c>
      <c r="N126" s="33">
        <v>90</v>
      </c>
      <c r="O126" s="123">
        <v>0</v>
      </c>
      <c r="P126" s="272">
        <f>K126*1.5</f>
        <v>4.1999999999999993</v>
      </c>
      <c r="Q126" s="373">
        <f t="shared" ref="Q126" si="77">L126*1.5</f>
        <v>0.76500000000000001</v>
      </c>
      <c r="R126" s="33">
        <f t="shared" ref="R126" si="78">M126*1.5</f>
        <v>9.75</v>
      </c>
      <c r="S126" s="33">
        <f t="shared" ref="S126" si="79">N126*1.5</f>
        <v>135</v>
      </c>
      <c r="T126" s="234">
        <f t="shared" ref="T126" si="80">O126*1.5</f>
        <v>0</v>
      </c>
    </row>
    <row r="127" spans="1:20" ht="15.75" hidden="1" thickBot="1" x14ac:dyDescent="0.3">
      <c r="A127" s="283" t="s">
        <v>135</v>
      </c>
      <c r="B127" s="283"/>
      <c r="C127" s="278" t="s">
        <v>5</v>
      </c>
      <c r="D127" s="871">
        <v>20</v>
      </c>
      <c r="E127" s="872"/>
      <c r="F127" s="757">
        <v>50</v>
      </c>
      <c r="G127" s="872">
        <v>50</v>
      </c>
      <c r="H127" s="873" t="e">
        <f>F127*#REF!/1000</f>
        <v>#REF!</v>
      </c>
      <c r="I127" s="874"/>
      <c r="J127" s="903">
        <v>30</v>
      </c>
      <c r="K127" s="284">
        <v>4.0999999999999996</v>
      </c>
      <c r="L127" s="285">
        <v>0.7</v>
      </c>
      <c r="M127" s="285">
        <v>4.5999999999999996</v>
      </c>
      <c r="N127" s="285">
        <v>97.5</v>
      </c>
      <c r="O127" s="290">
        <v>0</v>
      </c>
      <c r="P127" s="384">
        <f>K127*1.5</f>
        <v>6.1499999999999995</v>
      </c>
      <c r="Q127" s="387">
        <f t="shared" ref="Q127" si="81">L127*1.5</f>
        <v>1.0499999999999998</v>
      </c>
      <c r="R127" s="338">
        <f t="shared" ref="R127" si="82">M127*1.5</f>
        <v>6.8999999999999995</v>
      </c>
      <c r="S127" s="338">
        <f t="shared" ref="S127" si="83">N127*1.5</f>
        <v>146.25</v>
      </c>
      <c r="T127" s="339">
        <f t="shared" ref="T127" si="84">O127*1.5</f>
        <v>0</v>
      </c>
    </row>
    <row r="128" spans="1:20" ht="15.75" hidden="1" thickBot="1" x14ac:dyDescent="0.3">
      <c r="A128" s="293"/>
      <c r="B128" s="293"/>
      <c r="C128" s="289" t="s">
        <v>107</v>
      </c>
      <c r="D128" s="759"/>
      <c r="E128" s="760"/>
      <c r="F128" s="761"/>
      <c r="G128" s="760"/>
      <c r="H128" s="762"/>
      <c r="I128" s="760"/>
      <c r="J128" s="763"/>
      <c r="K128" s="904">
        <f t="shared" ref="K128:T128" si="85">SUM(K122:K127)</f>
        <v>24.259999999999998</v>
      </c>
      <c r="L128" s="904">
        <f t="shared" si="85"/>
        <v>18.43</v>
      </c>
      <c r="M128" s="904">
        <f t="shared" si="85"/>
        <v>89.549999999999983</v>
      </c>
      <c r="N128" s="904">
        <f t="shared" si="85"/>
        <v>706.4</v>
      </c>
      <c r="O128" s="905">
        <f t="shared" si="85"/>
        <v>41.3</v>
      </c>
      <c r="P128" s="906">
        <f t="shared" si="85"/>
        <v>30.139999999999997</v>
      </c>
      <c r="Q128" s="907">
        <f t="shared" si="85"/>
        <v>21.795000000000002</v>
      </c>
      <c r="R128" s="908">
        <f t="shared" si="85"/>
        <v>107.72499999999999</v>
      </c>
      <c r="S128" s="908">
        <f t="shared" si="85"/>
        <v>1022.6</v>
      </c>
      <c r="T128" s="909">
        <f t="shared" si="85"/>
        <v>50.95</v>
      </c>
    </row>
    <row r="129" spans="1:20" hidden="1" x14ac:dyDescent="0.25">
      <c r="A129" s="291"/>
      <c r="B129" s="307" t="s">
        <v>296</v>
      </c>
      <c r="C129" s="274"/>
      <c r="D129" s="910"/>
      <c r="E129" s="773"/>
      <c r="F129" s="774"/>
      <c r="G129" s="773"/>
      <c r="H129" s="773"/>
      <c r="I129" s="773"/>
      <c r="J129" s="776"/>
      <c r="K129" s="911"/>
      <c r="L129" s="912"/>
      <c r="M129" s="912"/>
      <c r="N129" s="913"/>
      <c r="O129" s="914"/>
      <c r="P129" s="915"/>
      <c r="Q129" s="916"/>
      <c r="R129" s="912"/>
      <c r="S129" s="913"/>
      <c r="T129" s="917"/>
    </row>
    <row r="130" spans="1:20" hidden="1" x14ac:dyDescent="0.25">
      <c r="A130" s="251" t="s">
        <v>298</v>
      </c>
      <c r="B130" s="251"/>
      <c r="C130" s="275" t="s">
        <v>297</v>
      </c>
      <c r="D130" s="797">
        <v>200</v>
      </c>
      <c r="E130" s="798"/>
      <c r="F130" s="798"/>
      <c r="G130" s="798"/>
      <c r="H130" s="753"/>
      <c r="I130" s="798"/>
      <c r="J130" s="799">
        <v>200</v>
      </c>
      <c r="K130" s="426">
        <v>0.4</v>
      </c>
      <c r="L130" s="427">
        <v>0</v>
      </c>
      <c r="M130" s="427">
        <v>23.6</v>
      </c>
      <c r="N130" s="427">
        <v>94</v>
      </c>
      <c r="O130" s="428">
        <v>55</v>
      </c>
      <c r="P130" s="431">
        <v>0.4</v>
      </c>
      <c r="Q130" s="432">
        <v>0</v>
      </c>
      <c r="R130" s="427">
        <v>23.6</v>
      </c>
      <c r="S130" s="427">
        <v>94</v>
      </c>
      <c r="T130" s="433">
        <v>55</v>
      </c>
    </row>
    <row r="131" spans="1:20" ht="15.75" hidden="1" thickBot="1" x14ac:dyDescent="0.3">
      <c r="A131" s="252" t="s">
        <v>267</v>
      </c>
      <c r="B131" s="252"/>
      <c r="C131" s="265" t="s">
        <v>266</v>
      </c>
      <c r="D131" s="755">
        <v>20</v>
      </c>
      <c r="E131" s="232"/>
      <c r="F131" s="231">
        <v>20</v>
      </c>
      <c r="G131" s="232"/>
      <c r="H131" s="753"/>
      <c r="I131" s="232"/>
      <c r="J131" s="754">
        <v>20</v>
      </c>
      <c r="K131" s="233">
        <v>1.5</v>
      </c>
      <c r="L131" s="33">
        <v>1.9</v>
      </c>
      <c r="M131" s="33">
        <v>34.799999999999997</v>
      </c>
      <c r="N131" s="170">
        <v>140</v>
      </c>
      <c r="O131" s="123"/>
      <c r="P131" s="272">
        <v>1.5</v>
      </c>
      <c r="Q131" s="373">
        <v>1.9</v>
      </c>
      <c r="R131" s="33">
        <v>34.799999999999997</v>
      </c>
      <c r="S131" s="170">
        <v>140</v>
      </c>
      <c r="T131" s="234"/>
    </row>
    <row r="132" spans="1:20" ht="15.75" hidden="1" thickBot="1" x14ac:dyDescent="0.3">
      <c r="A132" s="293"/>
      <c r="B132" s="293"/>
      <c r="C132" s="289" t="s">
        <v>107</v>
      </c>
      <c r="D132" s="759"/>
      <c r="E132" s="760"/>
      <c r="F132" s="761"/>
      <c r="G132" s="760"/>
      <c r="H132" s="762"/>
      <c r="I132" s="760"/>
      <c r="J132" s="763"/>
      <c r="K132" s="918">
        <f>SUM(K130:K131)</f>
        <v>1.9</v>
      </c>
      <c r="L132" s="918">
        <f t="shared" ref="L132:T132" si="86">SUM(L130:L131)</f>
        <v>1.9</v>
      </c>
      <c r="M132" s="918">
        <f t="shared" si="86"/>
        <v>58.4</v>
      </c>
      <c r="N132" s="918">
        <f t="shared" si="86"/>
        <v>234</v>
      </c>
      <c r="O132" s="919">
        <f t="shared" si="86"/>
        <v>55</v>
      </c>
      <c r="P132" s="920">
        <f t="shared" si="86"/>
        <v>1.9</v>
      </c>
      <c r="Q132" s="921">
        <f t="shared" si="86"/>
        <v>1.9</v>
      </c>
      <c r="R132" s="918">
        <f t="shared" si="86"/>
        <v>58.4</v>
      </c>
      <c r="S132" s="918">
        <f t="shared" si="86"/>
        <v>234</v>
      </c>
      <c r="T132" s="920">
        <f t="shared" si="86"/>
        <v>55</v>
      </c>
    </row>
    <row r="133" spans="1:20" ht="15.75" hidden="1" thickBot="1" x14ac:dyDescent="0.3">
      <c r="A133" s="314"/>
      <c r="B133" s="314"/>
      <c r="C133" s="294" t="s">
        <v>337</v>
      </c>
      <c r="D133" s="879"/>
      <c r="E133" s="880"/>
      <c r="F133" s="880"/>
      <c r="G133" s="880"/>
      <c r="H133" s="880"/>
      <c r="I133" s="880"/>
      <c r="J133" s="922"/>
      <c r="K133" s="851">
        <f t="shared" ref="K133:T133" si="87">K132+K128+K120</f>
        <v>48.459999999999994</v>
      </c>
      <c r="L133" s="851">
        <f t="shared" si="87"/>
        <v>50.5</v>
      </c>
      <c r="M133" s="851">
        <f t="shared" si="87"/>
        <v>210.29999999999998</v>
      </c>
      <c r="N133" s="851">
        <f t="shared" si="87"/>
        <v>1588.67</v>
      </c>
      <c r="O133" s="881">
        <f t="shared" si="87"/>
        <v>107.64</v>
      </c>
      <c r="P133" s="768">
        <f t="shared" si="87"/>
        <v>55.34</v>
      </c>
      <c r="Q133" s="769">
        <f t="shared" si="87"/>
        <v>54.04</v>
      </c>
      <c r="R133" s="882">
        <f t="shared" si="87"/>
        <v>228.64</v>
      </c>
      <c r="S133" s="882">
        <f t="shared" si="87"/>
        <v>1929.2449999999999</v>
      </c>
      <c r="T133" s="768">
        <f t="shared" si="87"/>
        <v>117.29</v>
      </c>
    </row>
    <row r="134" spans="1:20" ht="18.75" hidden="1" x14ac:dyDescent="0.3">
      <c r="A134" s="303"/>
      <c r="B134" s="303"/>
      <c r="C134" s="304"/>
      <c r="D134" s="732" t="s">
        <v>343</v>
      </c>
      <c r="E134" s="300" t="s">
        <v>74</v>
      </c>
      <c r="F134" s="300"/>
      <c r="G134" s="300"/>
      <c r="H134" s="733"/>
      <c r="I134" s="300"/>
      <c r="J134" s="301"/>
      <c r="K134" s="305"/>
      <c r="L134" s="300"/>
      <c r="M134" s="300"/>
      <c r="N134" s="300"/>
      <c r="O134" s="343"/>
      <c r="P134" s="390"/>
      <c r="Q134" s="385"/>
      <c r="R134" s="331"/>
      <c r="S134" s="331"/>
      <c r="T134" s="332"/>
    </row>
    <row r="135" spans="1:20" ht="30" hidden="1" x14ac:dyDescent="0.25">
      <c r="A135" s="279" t="s">
        <v>110</v>
      </c>
      <c r="B135" s="250" t="s">
        <v>109</v>
      </c>
      <c r="C135" s="264" t="s">
        <v>18</v>
      </c>
      <c r="D135" s="734" t="s">
        <v>19</v>
      </c>
      <c r="E135" s="735" t="s">
        <v>29</v>
      </c>
      <c r="F135" s="735" t="s">
        <v>20</v>
      </c>
      <c r="G135" s="735" t="s">
        <v>21</v>
      </c>
      <c r="H135" s="736" t="s">
        <v>33</v>
      </c>
      <c r="I135" s="735"/>
      <c r="J135" s="734" t="s">
        <v>19</v>
      </c>
      <c r="K135" s="737" t="s">
        <v>23</v>
      </c>
      <c r="L135" s="738" t="s">
        <v>24</v>
      </c>
      <c r="M135" s="738" t="s">
        <v>22</v>
      </c>
      <c r="N135" s="739" t="s">
        <v>25</v>
      </c>
      <c r="O135" s="740" t="s">
        <v>26</v>
      </c>
      <c r="P135" s="741" t="s">
        <v>23</v>
      </c>
      <c r="Q135" s="742" t="s">
        <v>24</v>
      </c>
      <c r="R135" s="738" t="s">
        <v>22</v>
      </c>
      <c r="S135" s="739" t="s">
        <v>25</v>
      </c>
      <c r="T135" s="743" t="s">
        <v>26</v>
      </c>
    </row>
    <row r="136" spans="1:20" hidden="1" x14ac:dyDescent="0.25">
      <c r="A136" s="251"/>
      <c r="B136" s="259" t="s">
        <v>28</v>
      </c>
      <c r="C136" s="260"/>
      <c r="D136" s="885"/>
      <c r="E136" s="735"/>
      <c r="F136" s="735"/>
      <c r="G136" s="735"/>
      <c r="H136" s="736"/>
      <c r="I136" s="735"/>
      <c r="J136" s="849"/>
      <c r="K136" s="737"/>
      <c r="L136" s="738"/>
      <c r="M136" s="738"/>
      <c r="N136" s="739"/>
      <c r="O136" s="740"/>
      <c r="P136" s="741"/>
      <c r="Q136" s="742"/>
      <c r="R136" s="738"/>
      <c r="S136" s="739"/>
      <c r="T136" s="743"/>
    </row>
    <row r="137" spans="1:20" hidden="1" x14ac:dyDescent="0.25">
      <c r="A137" s="252" t="s">
        <v>224</v>
      </c>
      <c r="B137" s="251"/>
      <c r="C137" s="266" t="s">
        <v>274</v>
      </c>
      <c r="D137" s="249">
        <v>200</v>
      </c>
      <c r="E137" s="232">
        <v>200</v>
      </c>
      <c r="F137" s="232">
        <v>200</v>
      </c>
      <c r="G137" s="232">
        <v>200</v>
      </c>
      <c r="H137" s="232">
        <v>200</v>
      </c>
      <c r="I137" s="232">
        <v>200</v>
      </c>
      <c r="J137" s="754">
        <v>200</v>
      </c>
      <c r="K137" s="233">
        <v>6.3</v>
      </c>
      <c r="L137" s="33">
        <v>6</v>
      </c>
      <c r="M137" s="33">
        <v>45.7</v>
      </c>
      <c r="N137" s="33">
        <v>286</v>
      </c>
      <c r="O137" s="123">
        <v>0.65</v>
      </c>
      <c r="P137" s="422">
        <f t="shared" ref="P137" si="88">K137*1.67</f>
        <v>10.520999999999999</v>
      </c>
      <c r="Q137" s="398">
        <f t="shared" ref="Q137" si="89">L137*1.67</f>
        <v>10.02</v>
      </c>
      <c r="R137" s="334">
        <f t="shared" ref="R137" si="90">M137*1.67</f>
        <v>76.319000000000003</v>
      </c>
      <c r="S137" s="334">
        <f t="shared" ref="S137" si="91">N137*1.67</f>
        <v>477.62</v>
      </c>
      <c r="T137" s="335">
        <f t="shared" ref="T137" si="92">O137*1.67</f>
        <v>1.0854999999999999</v>
      </c>
    </row>
    <row r="138" spans="1:20" hidden="1" x14ac:dyDescent="0.25">
      <c r="A138" s="252" t="s">
        <v>88</v>
      </c>
      <c r="B138" s="251"/>
      <c r="C138" s="266" t="s">
        <v>31</v>
      </c>
      <c r="D138" s="249">
        <v>200</v>
      </c>
      <c r="E138" s="232">
        <f>E137</f>
        <v>200</v>
      </c>
      <c r="F138" s="232"/>
      <c r="G138" s="232"/>
      <c r="H138" s="753" t="e">
        <f>F138*#REF!/1000</f>
        <v>#REF!</v>
      </c>
      <c r="I138" s="232"/>
      <c r="J138" s="754">
        <v>200</v>
      </c>
      <c r="K138" s="426">
        <v>4.9000000000000004</v>
      </c>
      <c r="L138" s="427">
        <v>3</v>
      </c>
      <c r="M138" s="427">
        <v>32.5</v>
      </c>
      <c r="N138" s="427">
        <v>190</v>
      </c>
      <c r="O138" s="428">
        <v>1.59</v>
      </c>
      <c r="P138" s="431">
        <f>K138</f>
        <v>4.9000000000000004</v>
      </c>
      <c r="Q138" s="432">
        <f t="shared" ref="Q138" si="93">L138</f>
        <v>3</v>
      </c>
      <c r="R138" s="427">
        <f t="shared" ref="R138" si="94">M138</f>
        <v>32.5</v>
      </c>
      <c r="S138" s="427">
        <f t="shared" ref="S138" si="95">N138</f>
        <v>190</v>
      </c>
      <c r="T138" s="433">
        <f t="shared" ref="T138" si="96">O138</f>
        <v>1.59</v>
      </c>
    </row>
    <row r="139" spans="1:20" hidden="1" x14ac:dyDescent="0.25">
      <c r="A139" s="252" t="s">
        <v>272</v>
      </c>
      <c r="B139" s="252"/>
      <c r="C139" s="266" t="s">
        <v>259</v>
      </c>
      <c r="D139" s="755" t="s">
        <v>307</v>
      </c>
      <c r="E139" s="232">
        <f>E138</f>
        <v>200</v>
      </c>
      <c r="F139" s="232"/>
      <c r="G139" s="232"/>
      <c r="H139" s="753" t="e">
        <f>F139*#REF!/1000</f>
        <v>#REF!</v>
      </c>
      <c r="I139" s="232"/>
      <c r="J139" s="754" t="s">
        <v>308</v>
      </c>
      <c r="K139" s="243">
        <v>6.25</v>
      </c>
      <c r="L139" s="170">
        <v>9.3000000000000007</v>
      </c>
      <c r="M139" s="170">
        <v>13</v>
      </c>
      <c r="N139" s="170">
        <v>148</v>
      </c>
      <c r="O139" s="346">
        <v>0.14000000000000001</v>
      </c>
      <c r="P139" s="395">
        <f>K139*1.5</f>
        <v>9.375</v>
      </c>
      <c r="Q139" s="367">
        <f t="shared" ref="Q139:T139" si="97">L139*1.5</f>
        <v>13.950000000000001</v>
      </c>
      <c r="R139" s="364">
        <f t="shared" si="97"/>
        <v>19.5</v>
      </c>
      <c r="S139" s="364">
        <f t="shared" si="97"/>
        <v>222</v>
      </c>
      <c r="T139" s="379">
        <f t="shared" si="97"/>
        <v>0.21000000000000002</v>
      </c>
    </row>
    <row r="140" spans="1:20" hidden="1" x14ac:dyDescent="0.25">
      <c r="A140" s="252" t="s">
        <v>135</v>
      </c>
      <c r="B140" s="252"/>
      <c r="C140" s="265" t="s">
        <v>5</v>
      </c>
      <c r="D140" s="755">
        <v>30</v>
      </c>
      <c r="E140" s="232"/>
      <c r="F140" s="231">
        <v>20</v>
      </c>
      <c r="G140" s="232">
        <v>20</v>
      </c>
      <c r="H140" s="753" t="e">
        <f>F140*#REF!/1000</f>
        <v>#REF!</v>
      </c>
      <c r="I140" s="232"/>
      <c r="J140" s="754">
        <v>40</v>
      </c>
      <c r="K140" s="355">
        <v>2</v>
      </c>
      <c r="L140" s="356">
        <v>0.35</v>
      </c>
      <c r="M140" s="356">
        <v>0.33</v>
      </c>
      <c r="N140" s="356">
        <v>48.75</v>
      </c>
      <c r="O140" s="359"/>
      <c r="P140" s="395">
        <f>K140*1.5</f>
        <v>3</v>
      </c>
      <c r="Q140" s="367">
        <f t="shared" ref="Q140" si="98">L140*1.5</f>
        <v>0.52499999999999991</v>
      </c>
      <c r="R140" s="364">
        <f t="shared" ref="R140" si="99">M140*1.5</f>
        <v>0.495</v>
      </c>
      <c r="S140" s="364">
        <f t="shared" ref="S140" si="100">N140*1.5</f>
        <v>73.125</v>
      </c>
      <c r="T140" s="368">
        <f t="shared" ref="T140" si="101">O140*1.5</f>
        <v>0</v>
      </c>
    </row>
    <row r="141" spans="1:20" ht="15.75" hidden="1" thickBot="1" x14ac:dyDescent="0.3">
      <c r="A141" s="283" t="s">
        <v>280</v>
      </c>
      <c r="B141" s="283"/>
      <c r="C141" s="278" t="s">
        <v>281</v>
      </c>
      <c r="D141" s="756" t="s">
        <v>282</v>
      </c>
      <c r="E141" s="757" t="s">
        <v>282</v>
      </c>
      <c r="F141" s="757" t="s">
        <v>282</v>
      </c>
      <c r="G141" s="757" t="s">
        <v>282</v>
      </c>
      <c r="H141" s="757" t="s">
        <v>282</v>
      </c>
      <c r="I141" s="757" t="s">
        <v>282</v>
      </c>
      <c r="J141" s="758" t="s">
        <v>282</v>
      </c>
      <c r="K141" s="362">
        <v>0.4</v>
      </c>
      <c r="L141" s="328">
        <v>0.4</v>
      </c>
      <c r="M141" s="328">
        <v>9.8000000000000007</v>
      </c>
      <c r="N141" s="328">
        <v>44</v>
      </c>
      <c r="O141" s="358">
        <v>22</v>
      </c>
      <c r="P141" s="393">
        <v>0.4</v>
      </c>
      <c r="Q141" s="386">
        <v>0.4</v>
      </c>
      <c r="R141" s="344">
        <v>9.8000000000000007</v>
      </c>
      <c r="S141" s="344">
        <v>44</v>
      </c>
      <c r="T141" s="363">
        <v>22</v>
      </c>
    </row>
    <row r="142" spans="1:20" ht="15.75" hidden="1" thickBot="1" x14ac:dyDescent="0.3">
      <c r="A142" s="293"/>
      <c r="B142" s="293"/>
      <c r="C142" s="289" t="s">
        <v>107</v>
      </c>
      <c r="D142" s="759"/>
      <c r="E142" s="760"/>
      <c r="F142" s="761"/>
      <c r="G142" s="760"/>
      <c r="H142" s="923" t="e">
        <f>F142*#REF!/1000</f>
        <v>#REF!</v>
      </c>
      <c r="I142" s="760"/>
      <c r="J142" s="763"/>
      <c r="K142" s="924">
        <f t="shared" ref="K142:T142" si="102">K137+K138+K139+K140+K141</f>
        <v>19.849999999999998</v>
      </c>
      <c r="L142" s="925">
        <f t="shared" si="102"/>
        <v>19.05</v>
      </c>
      <c r="M142" s="925">
        <f t="shared" si="102"/>
        <v>101.33</v>
      </c>
      <c r="N142" s="925">
        <f t="shared" si="102"/>
        <v>716.75</v>
      </c>
      <c r="O142" s="926">
        <f t="shared" si="102"/>
        <v>24.38</v>
      </c>
      <c r="P142" s="927">
        <f t="shared" si="102"/>
        <v>28.195999999999998</v>
      </c>
      <c r="Q142" s="928">
        <f t="shared" si="102"/>
        <v>27.894999999999996</v>
      </c>
      <c r="R142" s="929">
        <f t="shared" si="102"/>
        <v>138.61400000000003</v>
      </c>
      <c r="S142" s="929">
        <f t="shared" si="102"/>
        <v>1006.745</v>
      </c>
      <c r="T142" s="930">
        <f t="shared" si="102"/>
        <v>24.8855</v>
      </c>
    </row>
    <row r="143" spans="1:20" hidden="1" x14ac:dyDescent="0.25">
      <c r="A143" s="291"/>
      <c r="B143" s="313" t="s">
        <v>27</v>
      </c>
      <c r="C143" s="268"/>
      <c r="D143" s="772"/>
      <c r="E143" s="773"/>
      <c r="F143" s="774"/>
      <c r="G143" s="773"/>
      <c r="H143" s="931"/>
      <c r="I143" s="773"/>
      <c r="J143" s="776"/>
      <c r="K143" s="911"/>
      <c r="L143" s="912"/>
      <c r="M143" s="912"/>
      <c r="N143" s="912"/>
      <c r="O143" s="932"/>
      <c r="P143" s="933"/>
      <c r="Q143" s="934"/>
      <c r="R143" s="935"/>
      <c r="S143" s="935"/>
      <c r="T143" s="936"/>
    </row>
    <row r="144" spans="1:20" ht="28.5" hidden="1" x14ac:dyDescent="0.25">
      <c r="A144" s="252" t="s">
        <v>195</v>
      </c>
      <c r="B144" s="252"/>
      <c r="C144" s="265" t="s">
        <v>371</v>
      </c>
      <c r="D144" s="755">
        <v>60</v>
      </c>
      <c r="E144" s="232"/>
      <c r="F144" s="231"/>
      <c r="G144" s="232"/>
      <c r="H144" s="753" t="e">
        <f>F144*#REF!/1000</f>
        <v>#REF!</v>
      </c>
      <c r="I144" s="232"/>
      <c r="J144" s="754">
        <v>100</v>
      </c>
      <c r="K144" s="233">
        <v>0.48</v>
      </c>
      <c r="L144" s="33">
        <v>0.12</v>
      </c>
      <c r="M144" s="33">
        <v>1.56</v>
      </c>
      <c r="N144" s="33">
        <v>28.4</v>
      </c>
      <c r="O144" s="123">
        <v>2.94</v>
      </c>
      <c r="P144" s="272">
        <f>K144*1.5</f>
        <v>0.72</v>
      </c>
      <c r="Q144" s="373">
        <f t="shared" ref="Q144:T144" si="103">L144*1.5</f>
        <v>0.18</v>
      </c>
      <c r="R144" s="33">
        <f t="shared" si="103"/>
        <v>2.34</v>
      </c>
      <c r="S144" s="33">
        <f t="shared" si="103"/>
        <v>42.599999999999994</v>
      </c>
      <c r="T144" s="234">
        <f t="shared" si="103"/>
        <v>4.41</v>
      </c>
    </row>
    <row r="145" spans="1:20" hidden="1" x14ac:dyDescent="0.25">
      <c r="A145" s="251" t="s">
        <v>218</v>
      </c>
      <c r="B145" s="251"/>
      <c r="C145" s="276" t="s">
        <v>160</v>
      </c>
      <c r="D145" s="860">
        <v>200</v>
      </c>
      <c r="E145" s="937">
        <f>E144</f>
        <v>0</v>
      </c>
      <c r="F145" s="937"/>
      <c r="G145" s="937"/>
      <c r="H145" s="938" t="e">
        <f>F145*#REF!/1000</f>
        <v>#REF!</v>
      </c>
      <c r="I145" s="778"/>
      <c r="J145" s="248">
        <v>250</v>
      </c>
      <c r="K145" s="457">
        <v>2.2000000000000002</v>
      </c>
      <c r="L145" s="458">
        <v>1.8</v>
      </c>
      <c r="M145" s="458">
        <v>16.399999999999999</v>
      </c>
      <c r="N145" s="458">
        <v>129</v>
      </c>
      <c r="O145" s="459">
        <v>12.87</v>
      </c>
      <c r="P145" s="431">
        <f>K145*1.25</f>
        <v>2.75</v>
      </c>
      <c r="Q145" s="432">
        <f>L145*1.25</f>
        <v>2.25</v>
      </c>
      <c r="R145" s="432">
        <f t="shared" ref="R145:S145" si="104">M145*1.25</f>
        <v>20.5</v>
      </c>
      <c r="S145" s="432">
        <f t="shared" si="104"/>
        <v>161.25</v>
      </c>
      <c r="T145" s="432">
        <v>16.079999999999998</v>
      </c>
    </row>
    <row r="146" spans="1:20" hidden="1" x14ac:dyDescent="0.25">
      <c r="A146" s="251" t="s">
        <v>289</v>
      </c>
      <c r="B146" s="251"/>
      <c r="C146" s="265" t="s">
        <v>61</v>
      </c>
      <c r="D146" s="902">
        <v>225</v>
      </c>
      <c r="E146" s="232">
        <f>E145</f>
        <v>0</v>
      </c>
      <c r="F146" s="232"/>
      <c r="G146" s="939"/>
      <c r="H146" s="940" t="e">
        <f>F146*#REF!/1000</f>
        <v>#REF!</v>
      </c>
      <c r="I146" s="232"/>
      <c r="J146" s="754">
        <v>250</v>
      </c>
      <c r="K146" s="446">
        <v>33.97</v>
      </c>
      <c r="L146" s="438">
        <v>18.7</v>
      </c>
      <c r="M146" s="447">
        <v>12.15</v>
      </c>
      <c r="N146" s="447">
        <v>327</v>
      </c>
      <c r="O146" s="448">
        <v>2.1</v>
      </c>
      <c r="P146" s="453">
        <f t="shared" ref="P146" si="105">K146*1.5</f>
        <v>50.954999999999998</v>
      </c>
      <c r="Q146" s="454">
        <f t="shared" ref="Q146" si="106">L146*1.5</f>
        <v>28.049999999999997</v>
      </c>
      <c r="R146" s="455">
        <f t="shared" ref="R146" si="107">M146*1.5</f>
        <v>18.225000000000001</v>
      </c>
      <c r="S146" s="455">
        <f t="shared" ref="S146" si="108">N146*1.5</f>
        <v>490.5</v>
      </c>
      <c r="T146" s="499">
        <f t="shared" ref="T146" si="109">O146*1.5</f>
        <v>3.1500000000000004</v>
      </c>
    </row>
    <row r="147" spans="1:20" hidden="1" x14ac:dyDescent="0.25">
      <c r="A147" s="252" t="s">
        <v>141</v>
      </c>
      <c r="B147" s="252"/>
      <c r="C147" s="266" t="s">
        <v>14</v>
      </c>
      <c r="D147" s="755">
        <v>200</v>
      </c>
      <c r="E147" s="232" t="e">
        <f>#REF!</f>
        <v>#REF!</v>
      </c>
      <c r="F147" s="232">
        <v>200</v>
      </c>
      <c r="G147" s="232"/>
      <c r="H147" s="859" t="e">
        <f>F147*#REF!/1000</f>
        <v>#REF!</v>
      </c>
      <c r="I147" s="232"/>
      <c r="J147" s="754">
        <v>200</v>
      </c>
      <c r="K147" s="437">
        <v>0.14000000000000001</v>
      </c>
      <c r="L147" s="438">
        <v>0.06</v>
      </c>
      <c r="M147" s="427">
        <v>29.6</v>
      </c>
      <c r="N147" s="427">
        <v>69.44</v>
      </c>
      <c r="O147" s="428">
        <v>40</v>
      </c>
      <c r="P147" s="431">
        <f>K147</f>
        <v>0.14000000000000001</v>
      </c>
      <c r="Q147" s="432">
        <f t="shared" ref="Q147:T147" si="110">L147</f>
        <v>0.06</v>
      </c>
      <c r="R147" s="427">
        <f t="shared" si="110"/>
        <v>29.6</v>
      </c>
      <c r="S147" s="438">
        <f t="shared" si="110"/>
        <v>69.44</v>
      </c>
      <c r="T147" s="482">
        <f t="shared" si="110"/>
        <v>40</v>
      </c>
    </row>
    <row r="148" spans="1:20" hidden="1" x14ac:dyDescent="0.25">
      <c r="A148" s="252" t="s">
        <v>135</v>
      </c>
      <c r="B148" s="252"/>
      <c r="C148" s="265" t="s">
        <v>15</v>
      </c>
      <c r="D148" s="755">
        <v>40</v>
      </c>
      <c r="E148" s="232"/>
      <c r="F148" s="231">
        <v>50</v>
      </c>
      <c r="G148" s="232">
        <v>50</v>
      </c>
      <c r="H148" s="753" t="e">
        <f>F148*#REF!/1000</f>
        <v>#REF!</v>
      </c>
      <c r="I148" s="232"/>
      <c r="J148" s="754">
        <v>60</v>
      </c>
      <c r="K148" s="437">
        <v>2.8</v>
      </c>
      <c r="L148" s="438">
        <v>0.51</v>
      </c>
      <c r="M148" s="427">
        <v>0.75</v>
      </c>
      <c r="N148" s="427">
        <v>90</v>
      </c>
      <c r="O148" s="428">
        <v>0</v>
      </c>
      <c r="P148" s="431">
        <f>K148*1.5</f>
        <v>4.1999999999999993</v>
      </c>
      <c r="Q148" s="432">
        <f t="shared" ref="Q148" si="111">L148*1.5</f>
        <v>0.76500000000000001</v>
      </c>
      <c r="R148" s="427">
        <f t="shared" ref="R148" si="112">M148*1.5</f>
        <v>1.125</v>
      </c>
      <c r="S148" s="438">
        <f t="shared" ref="S148" si="113">N148*1.5</f>
        <v>135</v>
      </c>
      <c r="T148" s="445">
        <f t="shared" ref="T148" si="114">O148*1.5</f>
        <v>0</v>
      </c>
    </row>
    <row r="149" spans="1:20" ht="15.75" hidden="1" thickBot="1" x14ac:dyDescent="0.3">
      <c r="A149" s="283" t="s">
        <v>135</v>
      </c>
      <c r="B149" s="283"/>
      <c r="C149" s="278" t="s">
        <v>5</v>
      </c>
      <c r="D149" s="871">
        <v>20</v>
      </c>
      <c r="E149" s="872"/>
      <c r="F149" s="757">
        <v>50</v>
      </c>
      <c r="G149" s="872">
        <v>50</v>
      </c>
      <c r="H149" s="873" t="e">
        <f>F149*#REF!/1000</f>
        <v>#REF!</v>
      </c>
      <c r="I149" s="874"/>
      <c r="J149" s="903">
        <v>30</v>
      </c>
      <c r="K149" s="450">
        <v>4.0999999999999996</v>
      </c>
      <c r="L149" s="451">
        <v>0.7</v>
      </c>
      <c r="M149" s="472">
        <v>0.65</v>
      </c>
      <c r="N149" s="472">
        <v>97.5</v>
      </c>
      <c r="O149" s="473">
        <v>0</v>
      </c>
      <c r="P149" s="500">
        <f>K149*1.5</f>
        <v>6.1499999999999995</v>
      </c>
      <c r="Q149" s="501">
        <f t="shared" ref="Q149" si="115">L149*1.5</f>
        <v>1.0499999999999998</v>
      </c>
      <c r="R149" s="502">
        <f t="shared" ref="R149" si="116">M149*1.5</f>
        <v>0.97500000000000009</v>
      </c>
      <c r="S149" s="465">
        <f t="shared" ref="S149" si="117">N149*1.5</f>
        <v>146.25</v>
      </c>
      <c r="T149" s="466">
        <f t="shared" ref="T149" si="118">O149*1.5</f>
        <v>0</v>
      </c>
    </row>
    <row r="150" spans="1:20" ht="15.75" hidden="1" thickBot="1" x14ac:dyDescent="0.3">
      <c r="A150" s="293"/>
      <c r="B150" s="318"/>
      <c r="C150" s="289" t="s">
        <v>107</v>
      </c>
      <c r="D150" s="759"/>
      <c r="E150" s="760"/>
      <c r="F150" s="761"/>
      <c r="G150" s="760"/>
      <c r="H150" s="762"/>
      <c r="I150" s="760"/>
      <c r="J150" s="763"/>
      <c r="K150" s="864">
        <f t="shared" ref="K150:T150" si="119">K144+K145+K146+K147+K148+K149</f>
        <v>43.69</v>
      </c>
      <c r="L150" s="893">
        <f t="shared" si="119"/>
        <v>21.889999999999997</v>
      </c>
      <c r="M150" s="893">
        <f t="shared" si="119"/>
        <v>61.11</v>
      </c>
      <c r="N150" s="893">
        <f t="shared" si="119"/>
        <v>741.33999999999992</v>
      </c>
      <c r="O150" s="894">
        <f t="shared" si="119"/>
        <v>57.91</v>
      </c>
      <c r="P150" s="866">
        <f t="shared" si="119"/>
        <v>64.915000000000006</v>
      </c>
      <c r="Q150" s="867">
        <f t="shared" si="119"/>
        <v>32.354999999999997</v>
      </c>
      <c r="R150" s="895">
        <f t="shared" si="119"/>
        <v>72.764999999999986</v>
      </c>
      <c r="S150" s="895">
        <f t="shared" si="119"/>
        <v>1045.04</v>
      </c>
      <c r="T150" s="896">
        <f t="shared" si="119"/>
        <v>63.64</v>
      </c>
    </row>
    <row r="151" spans="1:20" hidden="1" x14ac:dyDescent="0.25">
      <c r="A151" s="291"/>
      <c r="B151" s="292" t="s">
        <v>296</v>
      </c>
      <c r="C151" s="274"/>
      <c r="D151" s="910"/>
      <c r="E151" s="773"/>
      <c r="F151" s="774"/>
      <c r="G151" s="773"/>
      <c r="H151" s="775"/>
      <c r="I151" s="773"/>
      <c r="J151" s="776"/>
      <c r="K151" s="911"/>
      <c r="L151" s="912"/>
      <c r="M151" s="912"/>
      <c r="N151" s="913"/>
      <c r="O151" s="914"/>
      <c r="P151" s="933"/>
      <c r="Q151" s="934"/>
      <c r="R151" s="935"/>
      <c r="S151" s="941"/>
      <c r="T151" s="942"/>
    </row>
    <row r="152" spans="1:20" hidden="1" x14ac:dyDescent="0.25">
      <c r="A152" s="251"/>
      <c r="B152" s="251"/>
      <c r="C152" s="436" t="s">
        <v>278</v>
      </c>
      <c r="D152" s="860">
        <v>200</v>
      </c>
      <c r="E152" s="232"/>
      <c r="F152" s="231"/>
      <c r="G152" s="232"/>
      <c r="H152" s="753"/>
      <c r="I152" s="861"/>
      <c r="J152" s="870">
        <v>200</v>
      </c>
      <c r="K152" s="437">
        <v>1</v>
      </c>
      <c r="L152" s="438">
        <v>0</v>
      </c>
      <c r="M152" s="438">
        <v>27.4</v>
      </c>
      <c r="N152" s="438">
        <v>112</v>
      </c>
      <c r="O152" s="439">
        <v>2.8</v>
      </c>
      <c r="P152" s="437">
        <v>1</v>
      </c>
      <c r="Q152" s="438">
        <v>0</v>
      </c>
      <c r="R152" s="438">
        <v>27.4</v>
      </c>
      <c r="S152" s="438">
        <v>112</v>
      </c>
      <c r="T152" s="439">
        <v>2.8</v>
      </c>
    </row>
    <row r="153" spans="1:20" ht="15.75" hidden="1" thickBot="1" x14ac:dyDescent="0.3">
      <c r="A153" s="263"/>
      <c r="B153" s="263"/>
      <c r="C153" s="278" t="s">
        <v>382</v>
      </c>
      <c r="D153" s="871">
        <v>75</v>
      </c>
      <c r="E153" s="872"/>
      <c r="F153" s="757"/>
      <c r="G153" s="872"/>
      <c r="H153" s="873"/>
      <c r="I153" s="874"/>
      <c r="J153" s="943">
        <v>75</v>
      </c>
      <c r="K153" s="233">
        <v>4.26</v>
      </c>
      <c r="L153" s="298">
        <v>2.39</v>
      </c>
      <c r="M153" s="33">
        <v>34.799999999999997</v>
      </c>
      <c r="N153" s="298">
        <v>140</v>
      </c>
      <c r="O153" s="377">
        <v>0.16</v>
      </c>
      <c r="P153" s="397">
        <v>4.26</v>
      </c>
      <c r="Q153" s="389">
        <v>2.39</v>
      </c>
      <c r="R153" s="33">
        <v>34.799999999999997</v>
      </c>
      <c r="S153" s="28">
        <v>140</v>
      </c>
      <c r="T153" s="240">
        <v>0.16</v>
      </c>
    </row>
    <row r="154" spans="1:20" ht="15.75" hidden="1" thickBot="1" x14ac:dyDescent="0.3">
      <c r="A154" s="293"/>
      <c r="B154" s="293"/>
      <c r="C154" s="289" t="s">
        <v>107</v>
      </c>
      <c r="D154" s="944"/>
      <c r="E154" s="760"/>
      <c r="F154" s="761"/>
      <c r="G154" s="760"/>
      <c r="H154" s="762"/>
      <c r="I154" s="760"/>
      <c r="J154" s="763"/>
      <c r="K154" s="945">
        <f>SUM(K152:K153)</f>
        <v>5.26</v>
      </c>
      <c r="L154" s="945">
        <f t="shared" ref="L154:T154" si="120">SUM(L152:L153)</f>
        <v>2.39</v>
      </c>
      <c r="M154" s="945">
        <f t="shared" si="120"/>
        <v>62.199999999999996</v>
      </c>
      <c r="N154" s="945">
        <f t="shared" si="120"/>
        <v>252</v>
      </c>
      <c r="O154" s="946">
        <f t="shared" si="120"/>
        <v>2.96</v>
      </c>
      <c r="P154" s="947">
        <f t="shared" si="120"/>
        <v>5.26</v>
      </c>
      <c r="Q154" s="948">
        <f t="shared" si="120"/>
        <v>2.39</v>
      </c>
      <c r="R154" s="949">
        <f t="shared" si="120"/>
        <v>62.199999999999996</v>
      </c>
      <c r="S154" s="949">
        <f t="shared" si="120"/>
        <v>252</v>
      </c>
      <c r="T154" s="947">
        <f t="shared" si="120"/>
        <v>2.96</v>
      </c>
    </row>
    <row r="155" spans="1:20" ht="15.75" hidden="1" thickBot="1" x14ac:dyDescent="0.3">
      <c r="A155" s="293"/>
      <c r="B155" s="293"/>
      <c r="C155" s="306" t="s">
        <v>336</v>
      </c>
      <c r="D155" s="879"/>
      <c r="E155" s="880"/>
      <c r="F155" s="880"/>
      <c r="G155" s="880"/>
      <c r="H155" s="950"/>
      <c r="I155" s="880"/>
      <c r="J155" s="922"/>
      <c r="K155" s="924">
        <f t="shared" ref="K155:T155" si="121">K154+K150+K142</f>
        <v>68.8</v>
      </c>
      <c r="L155" s="924">
        <f t="shared" si="121"/>
        <v>43.33</v>
      </c>
      <c r="M155" s="924">
        <f t="shared" si="121"/>
        <v>224.64</v>
      </c>
      <c r="N155" s="924">
        <f t="shared" si="121"/>
        <v>1710.09</v>
      </c>
      <c r="O155" s="951">
        <f t="shared" si="121"/>
        <v>85.25</v>
      </c>
      <c r="P155" s="952">
        <f t="shared" si="121"/>
        <v>98.371000000000009</v>
      </c>
      <c r="Q155" s="953">
        <f t="shared" si="121"/>
        <v>62.639999999999993</v>
      </c>
      <c r="R155" s="954">
        <f t="shared" si="121"/>
        <v>273.57900000000001</v>
      </c>
      <c r="S155" s="954">
        <f t="shared" si="121"/>
        <v>2303.7849999999999</v>
      </c>
      <c r="T155" s="952">
        <f t="shared" si="121"/>
        <v>91.485500000000002</v>
      </c>
    </row>
    <row r="156" spans="1:20" ht="18.75" hidden="1" x14ac:dyDescent="0.3">
      <c r="A156" s="303"/>
      <c r="B156" s="303"/>
      <c r="C156" s="304"/>
      <c r="D156" s="732" t="s">
        <v>344</v>
      </c>
      <c r="E156" s="241"/>
      <c r="F156" s="300"/>
      <c r="G156" s="300"/>
      <c r="H156" s="733"/>
      <c r="I156" s="300"/>
      <c r="J156" s="301"/>
      <c r="K156" s="305"/>
      <c r="L156" s="300"/>
      <c r="M156" s="300"/>
      <c r="N156" s="300"/>
      <c r="O156" s="343"/>
      <c r="P156" s="390"/>
      <c r="Q156" s="385"/>
      <c r="R156" s="331"/>
      <c r="S156" s="331"/>
      <c r="T156" s="332"/>
    </row>
    <row r="157" spans="1:20" ht="28.5" hidden="1" customHeight="1" x14ac:dyDescent="0.25">
      <c r="A157" s="279" t="s">
        <v>110</v>
      </c>
      <c r="B157" s="250" t="s">
        <v>109</v>
      </c>
      <c r="C157" s="270" t="s">
        <v>18</v>
      </c>
      <c r="D157" s="734" t="s">
        <v>19</v>
      </c>
      <c r="E157" s="735" t="s">
        <v>29</v>
      </c>
      <c r="F157" s="735" t="s">
        <v>20</v>
      </c>
      <c r="G157" s="735" t="s">
        <v>21</v>
      </c>
      <c r="H157" s="736" t="s">
        <v>42</v>
      </c>
      <c r="I157" s="735"/>
      <c r="J157" s="734" t="s">
        <v>19</v>
      </c>
      <c r="K157" s="737" t="s">
        <v>23</v>
      </c>
      <c r="L157" s="738" t="s">
        <v>24</v>
      </c>
      <c r="M157" s="738" t="s">
        <v>22</v>
      </c>
      <c r="N157" s="739" t="s">
        <v>25</v>
      </c>
      <c r="O157" s="740" t="s">
        <v>26</v>
      </c>
      <c r="P157" s="741" t="s">
        <v>23</v>
      </c>
      <c r="Q157" s="742" t="s">
        <v>24</v>
      </c>
      <c r="R157" s="738" t="s">
        <v>22</v>
      </c>
      <c r="S157" s="739" t="s">
        <v>25</v>
      </c>
      <c r="T157" s="743" t="s">
        <v>26</v>
      </c>
    </row>
    <row r="158" spans="1:20" hidden="1" x14ac:dyDescent="0.25">
      <c r="A158" s="251"/>
      <c r="B158" s="259" t="s">
        <v>28</v>
      </c>
      <c r="C158" s="253"/>
      <c r="D158" s="885"/>
      <c r="E158" s="735"/>
      <c r="F158" s="735"/>
      <c r="G158" s="735"/>
      <c r="H158" s="736"/>
      <c r="I158" s="735"/>
      <c r="J158" s="849"/>
      <c r="K158" s="737"/>
      <c r="L158" s="738"/>
      <c r="M158" s="738"/>
      <c r="N158" s="739"/>
      <c r="O158" s="740"/>
      <c r="P158" s="741"/>
      <c r="Q158" s="742"/>
      <c r="R158" s="738"/>
      <c r="S158" s="739"/>
      <c r="T158" s="743"/>
    </row>
    <row r="159" spans="1:20" hidden="1" x14ac:dyDescent="0.25">
      <c r="A159" s="252" t="s">
        <v>224</v>
      </c>
      <c r="B159" s="251"/>
      <c r="C159" s="265" t="s">
        <v>359</v>
      </c>
      <c r="D159" s="902">
        <v>100</v>
      </c>
      <c r="E159" s="778">
        <v>200</v>
      </c>
      <c r="F159" s="778">
        <v>200</v>
      </c>
      <c r="G159" s="778">
        <v>200</v>
      </c>
      <c r="H159" s="778">
        <v>200</v>
      </c>
      <c r="I159" s="778">
        <v>200</v>
      </c>
      <c r="J159" s="248">
        <v>120</v>
      </c>
      <c r="K159" s="243">
        <v>4.8</v>
      </c>
      <c r="L159" s="170">
        <v>4.9000000000000004</v>
      </c>
      <c r="M159" s="170">
        <v>27.2</v>
      </c>
      <c r="N159" s="170">
        <v>220</v>
      </c>
      <c r="O159" s="346">
        <v>1.59</v>
      </c>
      <c r="P159" s="391">
        <f>K159*1.5</f>
        <v>7.1999999999999993</v>
      </c>
      <c r="Q159" s="369">
        <f t="shared" ref="Q159" si="122">L159*1.5</f>
        <v>7.3500000000000005</v>
      </c>
      <c r="R159" s="170">
        <f t="shared" ref="R159" si="123">M159*1.5</f>
        <v>40.799999999999997</v>
      </c>
      <c r="S159" s="170">
        <f t="shared" ref="S159" si="124">N159*1.5</f>
        <v>330</v>
      </c>
      <c r="T159" s="370">
        <f t="shared" ref="T159" si="125">O159*1.5</f>
        <v>2.3850000000000002</v>
      </c>
    </row>
    <row r="160" spans="1:20" hidden="1" x14ac:dyDescent="0.25">
      <c r="A160" s="251" t="s">
        <v>90</v>
      </c>
      <c r="B160" s="251"/>
      <c r="C160" s="436" t="s">
        <v>3</v>
      </c>
      <c r="D160" s="437">
        <v>200</v>
      </c>
      <c r="E160" s="438">
        <f>E154</f>
        <v>0</v>
      </c>
      <c r="F160" s="438"/>
      <c r="G160" s="438"/>
      <c r="H160" s="784" t="e">
        <f>F160*#REF!/1000</f>
        <v>#REF!</v>
      </c>
      <c r="I160" s="438"/>
      <c r="J160" s="445">
        <v>200</v>
      </c>
      <c r="K160" s="437">
        <v>2.8</v>
      </c>
      <c r="L160" s="438">
        <v>3.2</v>
      </c>
      <c r="M160" s="438">
        <v>14.8</v>
      </c>
      <c r="N160" s="427">
        <v>120</v>
      </c>
      <c r="O160" s="428">
        <v>0.72</v>
      </c>
      <c r="P160" s="431">
        <v>2.8</v>
      </c>
      <c r="Q160" s="432">
        <v>3.2</v>
      </c>
      <c r="R160" s="427">
        <v>14.8</v>
      </c>
      <c r="S160" s="427">
        <v>120</v>
      </c>
      <c r="T160" s="445">
        <v>0.72</v>
      </c>
    </row>
    <row r="161" spans="1:20" hidden="1" x14ac:dyDescent="0.25">
      <c r="A161" s="252" t="s">
        <v>135</v>
      </c>
      <c r="B161" s="252"/>
      <c r="C161" s="265" t="s">
        <v>5</v>
      </c>
      <c r="D161" s="755">
        <v>30</v>
      </c>
      <c r="E161" s="232"/>
      <c r="F161" s="231">
        <v>20</v>
      </c>
      <c r="G161" s="232">
        <v>20</v>
      </c>
      <c r="H161" s="753" t="e">
        <f>F161*#REF!/1000</f>
        <v>#REF!</v>
      </c>
      <c r="I161" s="232"/>
      <c r="J161" s="754">
        <v>40</v>
      </c>
      <c r="K161" s="355">
        <v>2</v>
      </c>
      <c r="L161" s="356">
        <v>0.35</v>
      </c>
      <c r="M161" s="356">
        <v>0.33</v>
      </c>
      <c r="N161" s="356">
        <v>48.75</v>
      </c>
      <c r="O161" s="359"/>
      <c r="P161" s="412">
        <f>K161*1.5</f>
        <v>3</v>
      </c>
      <c r="Q161" s="406">
        <f>L161*1.5</f>
        <v>0.52499999999999991</v>
      </c>
      <c r="R161" s="360">
        <f>M161*1.5</f>
        <v>0.495</v>
      </c>
      <c r="S161" s="360">
        <f>N161*1.5</f>
        <v>73.125</v>
      </c>
      <c r="T161" s="361">
        <f>O161*1.5</f>
        <v>0</v>
      </c>
    </row>
    <row r="162" spans="1:20" ht="15.75" hidden="1" thickBot="1" x14ac:dyDescent="0.3">
      <c r="A162" s="283" t="s">
        <v>280</v>
      </c>
      <c r="B162" s="283"/>
      <c r="C162" s="278" t="s">
        <v>281</v>
      </c>
      <c r="D162" s="756" t="s">
        <v>282</v>
      </c>
      <c r="E162" s="757" t="s">
        <v>282</v>
      </c>
      <c r="F162" s="757" t="s">
        <v>282</v>
      </c>
      <c r="G162" s="757" t="s">
        <v>282</v>
      </c>
      <c r="H162" s="757" t="s">
        <v>282</v>
      </c>
      <c r="I162" s="757" t="s">
        <v>282</v>
      </c>
      <c r="J162" s="758" t="s">
        <v>282</v>
      </c>
      <c r="K162" s="362">
        <v>0.4</v>
      </c>
      <c r="L162" s="328">
        <v>0.3</v>
      </c>
      <c r="M162" s="328">
        <v>10.3</v>
      </c>
      <c r="N162" s="328">
        <v>46</v>
      </c>
      <c r="O162" s="358">
        <v>22</v>
      </c>
      <c r="P162" s="393">
        <v>0.4</v>
      </c>
      <c r="Q162" s="386">
        <v>0.3</v>
      </c>
      <c r="R162" s="344">
        <v>10.3</v>
      </c>
      <c r="S162" s="344">
        <v>46</v>
      </c>
      <c r="T162" s="363">
        <v>22</v>
      </c>
    </row>
    <row r="163" spans="1:20" ht="15.75" hidden="1" thickBot="1" x14ac:dyDescent="0.3">
      <c r="A163" s="293"/>
      <c r="B163" s="293"/>
      <c r="C163" s="289" t="s">
        <v>107</v>
      </c>
      <c r="D163" s="759"/>
      <c r="E163" s="760"/>
      <c r="F163" s="761"/>
      <c r="G163" s="760"/>
      <c r="H163" s="762"/>
      <c r="I163" s="760"/>
      <c r="J163" s="763"/>
      <c r="K163" s="924">
        <f>SUM(K158:K162)</f>
        <v>10</v>
      </c>
      <c r="L163" s="924">
        <f t="shared" ref="L163:T163" si="126">SUM(L158:L162)</f>
        <v>8.7500000000000018</v>
      </c>
      <c r="M163" s="924">
        <f t="shared" si="126"/>
        <v>52.629999999999995</v>
      </c>
      <c r="N163" s="924">
        <f t="shared" si="126"/>
        <v>434.75</v>
      </c>
      <c r="O163" s="951">
        <f t="shared" si="126"/>
        <v>24.31</v>
      </c>
      <c r="P163" s="927">
        <f t="shared" si="126"/>
        <v>13.4</v>
      </c>
      <c r="Q163" s="928">
        <f t="shared" si="126"/>
        <v>11.375000000000002</v>
      </c>
      <c r="R163" s="955">
        <f t="shared" si="126"/>
        <v>66.394999999999996</v>
      </c>
      <c r="S163" s="955">
        <f t="shared" si="126"/>
        <v>569.125</v>
      </c>
      <c r="T163" s="927">
        <f t="shared" si="126"/>
        <v>25.105</v>
      </c>
    </row>
    <row r="164" spans="1:20" hidden="1" x14ac:dyDescent="0.25">
      <c r="A164" s="291"/>
      <c r="B164" s="313" t="s">
        <v>27</v>
      </c>
      <c r="C164" s="268"/>
      <c r="D164" s="772"/>
      <c r="E164" s="773"/>
      <c r="F164" s="774"/>
      <c r="G164" s="773"/>
      <c r="H164" s="775"/>
      <c r="I164" s="773"/>
      <c r="J164" s="776"/>
      <c r="K164" s="911"/>
      <c r="L164" s="912"/>
      <c r="M164" s="912"/>
      <c r="N164" s="912"/>
      <c r="O164" s="932"/>
      <c r="P164" s="933"/>
      <c r="Q164" s="934"/>
      <c r="R164" s="935"/>
      <c r="S164" s="935"/>
      <c r="T164" s="936"/>
    </row>
    <row r="165" spans="1:20" hidden="1" x14ac:dyDescent="0.25">
      <c r="A165" s="252" t="s">
        <v>195</v>
      </c>
      <c r="B165" s="252"/>
      <c r="C165" s="265" t="s">
        <v>6</v>
      </c>
      <c r="D165" s="755">
        <v>60</v>
      </c>
      <c r="E165" s="232"/>
      <c r="F165" s="231"/>
      <c r="G165" s="232"/>
      <c r="H165" s="753" t="e">
        <f>F165*#REF!/1000</f>
        <v>#REF!</v>
      </c>
      <c r="I165" s="232"/>
      <c r="J165" s="754">
        <v>100</v>
      </c>
      <c r="K165" s="233">
        <v>0.48</v>
      </c>
      <c r="L165" s="33">
        <v>0.12</v>
      </c>
      <c r="M165" s="33">
        <v>1.56</v>
      </c>
      <c r="N165" s="33">
        <v>8.4</v>
      </c>
      <c r="O165" s="123">
        <v>2.94</v>
      </c>
      <c r="P165" s="394">
        <f>K165*1.7</f>
        <v>0.81599999999999995</v>
      </c>
      <c r="Q165" s="366">
        <f t="shared" ref="Q165:T165" si="127">L165*1.7</f>
        <v>0.20399999999999999</v>
      </c>
      <c r="R165" s="330">
        <f t="shared" si="127"/>
        <v>2.6520000000000001</v>
      </c>
      <c r="S165" s="330">
        <f t="shared" si="127"/>
        <v>14.28</v>
      </c>
      <c r="T165" s="247">
        <f t="shared" si="127"/>
        <v>4.9980000000000002</v>
      </c>
    </row>
    <row r="166" spans="1:20" hidden="1" x14ac:dyDescent="0.25">
      <c r="A166" s="251" t="s">
        <v>241</v>
      </c>
      <c r="B166" s="251"/>
      <c r="C166" s="265" t="s">
        <v>285</v>
      </c>
      <c r="D166" s="249">
        <v>200</v>
      </c>
      <c r="E166" s="232">
        <f>E165</f>
        <v>0</v>
      </c>
      <c r="F166" s="231"/>
      <c r="G166" s="232"/>
      <c r="H166" s="753" t="e">
        <f>F166*#REF!/1000</f>
        <v>#REF!</v>
      </c>
      <c r="I166" s="232"/>
      <c r="J166" s="754">
        <v>250</v>
      </c>
      <c r="K166" s="235">
        <v>1.6</v>
      </c>
      <c r="L166" s="99">
        <v>6.4</v>
      </c>
      <c r="M166" s="99">
        <v>5</v>
      </c>
      <c r="N166" s="99">
        <v>56</v>
      </c>
      <c r="O166" s="189">
        <v>19.55</v>
      </c>
      <c r="P166" s="394">
        <f t="shared" ref="P166" si="128">K166*1.7</f>
        <v>2.72</v>
      </c>
      <c r="Q166" s="366">
        <f t="shared" ref="Q166" si="129">L166*1.7</f>
        <v>10.88</v>
      </c>
      <c r="R166" s="330">
        <f t="shared" ref="R166" si="130">M166*1.7</f>
        <v>8.5</v>
      </c>
      <c r="S166" s="330">
        <f t="shared" ref="S166" si="131">N166*1.7</f>
        <v>95.2</v>
      </c>
      <c r="T166" s="247">
        <f t="shared" ref="T166" si="132">O166*1.7</f>
        <v>33.234999999999999</v>
      </c>
    </row>
    <row r="167" spans="1:20" hidden="1" x14ac:dyDescent="0.25">
      <c r="A167" s="252" t="s">
        <v>276</v>
      </c>
      <c r="B167" s="252"/>
      <c r="C167" s="265" t="s">
        <v>277</v>
      </c>
      <c r="D167" s="755" t="s">
        <v>263</v>
      </c>
      <c r="E167" s="232" t="e">
        <f>#REF!</f>
        <v>#REF!</v>
      </c>
      <c r="F167" s="231"/>
      <c r="G167" s="232"/>
      <c r="H167" s="753" t="e">
        <f>F167*#REF!/1000</f>
        <v>#REF!</v>
      </c>
      <c r="I167" s="232"/>
      <c r="J167" s="248" t="s">
        <v>263</v>
      </c>
      <c r="K167" s="243">
        <v>18.5</v>
      </c>
      <c r="L167" s="170">
        <v>24.5</v>
      </c>
      <c r="M167" s="170">
        <v>4.3</v>
      </c>
      <c r="N167" s="170">
        <v>324</v>
      </c>
      <c r="O167" s="346">
        <v>37.56</v>
      </c>
      <c r="P167" s="395">
        <f>K167</f>
        <v>18.5</v>
      </c>
      <c r="Q167" s="367">
        <f t="shared" ref="Q167:T167" si="133">L167</f>
        <v>24.5</v>
      </c>
      <c r="R167" s="364">
        <f t="shared" si="133"/>
        <v>4.3</v>
      </c>
      <c r="S167" s="364">
        <f t="shared" si="133"/>
        <v>324</v>
      </c>
      <c r="T167" s="379">
        <f t="shared" si="133"/>
        <v>37.56</v>
      </c>
    </row>
    <row r="168" spans="1:20" hidden="1" x14ac:dyDescent="0.25">
      <c r="A168" s="252" t="s">
        <v>261</v>
      </c>
      <c r="B168" s="252"/>
      <c r="C168" s="265" t="s">
        <v>260</v>
      </c>
      <c r="D168" s="755">
        <v>150</v>
      </c>
      <c r="E168" s="232">
        <f>E160</f>
        <v>0</v>
      </c>
      <c r="F168" s="232"/>
      <c r="G168" s="232"/>
      <c r="H168" s="859" t="e">
        <f>F168*#REF!/1000</f>
        <v>#REF!</v>
      </c>
      <c r="I168" s="232"/>
      <c r="J168" s="754">
        <v>180</v>
      </c>
      <c r="K168" s="233">
        <v>7</v>
      </c>
      <c r="L168" s="33">
        <v>8</v>
      </c>
      <c r="M168" s="33">
        <v>24</v>
      </c>
      <c r="N168" s="33">
        <v>200</v>
      </c>
      <c r="O168" s="123">
        <v>0</v>
      </c>
      <c r="P168" s="272">
        <f t="shared" ref="P168" si="134">K168*1.7</f>
        <v>11.9</v>
      </c>
      <c r="Q168" s="373">
        <f t="shared" ref="Q168" si="135">L168*1.7</f>
        <v>13.6</v>
      </c>
      <c r="R168" s="33">
        <f t="shared" ref="R168" si="136">M168*1.7</f>
        <v>40.799999999999997</v>
      </c>
      <c r="S168" s="33">
        <f t="shared" ref="S168" si="137">N168*1.7</f>
        <v>340</v>
      </c>
      <c r="T168" s="234">
        <f t="shared" ref="T168" si="138">O168*1.7</f>
        <v>0</v>
      </c>
    </row>
    <row r="169" spans="1:20" hidden="1" x14ac:dyDescent="0.25">
      <c r="A169" s="429" t="s">
        <v>207</v>
      </c>
      <c r="B169" s="429"/>
      <c r="C169" s="425" t="s">
        <v>353</v>
      </c>
      <c r="D169" s="860">
        <v>200</v>
      </c>
      <c r="E169" s="778" t="e">
        <f>#REF!</f>
        <v>#REF!</v>
      </c>
      <c r="F169" s="777"/>
      <c r="G169" s="778"/>
      <c r="H169" s="938" t="e">
        <f>F169*#REF!/1000</f>
        <v>#REF!</v>
      </c>
      <c r="I169" s="778"/>
      <c r="J169" s="248">
        <v>200</v>
      </c>
      <c r="K169" s="426">
        <v>0.6</v>
      </c>
      <c r="L169" s="427">
        <v>0.2</v>
      </c>
      <c r="M169" s="427">
        <v>29.6</v>
      </c>
      <c r="N169" s="427">
        <v>110</v>
      </c>
      <c r="O169" s="433">
        <v>0.73</v>
      </c>
      <c r="P169" s="435">
        <v>0.6</v>
      </c>
      <c r="Q169" s="426">
        <v>0.2</v>
      </c>
      <c r="R169" s="427">
        <v>29.6</v>
      </c>
      <c r="S169" s="427">
        <v>110</v>
      </c>
      <c r="T169" s="433">
        <v>0.73</v>
      </c>
    </row>
    <row r="170" spans="1:20" hidden="1" x14ac:dyDescent="0.25">
      <c r="A170" s="252" t="s">
        <v>135</v>
      </c>
      <c r="B170" s="252"/>
      <c r="C170" s="265" t="s">
        <v>15</v>
      </c>
      <c r="D170" s="755">
        <v>40</v>
      </c>
      <c r="E170" s="232"/>
      <c r="F170" s="231">
        <v>50</v>
      </c>
      <c r="G170" s="232">
        <v>50</v>
      </c>
      <c r="H170" s="753" t="e">
        <f>F170*#REF!/1000</f>
        <v>#REF!</v>
      </c>
      <c r="I170" s="232"/>
      <c r="J170" s="754">
        <v>60</v>
      </c>
      <c r="K170" s="233">
        <v>2.8</v>
      </c>
      <c r="L170" s="33">
        <v>0.51</v>
      </c>
      <c r="M170" s="33">
        <v>6.5</v>
      </c>
      <c r="N170" s="33">
        <v>90</v>
      </c>
      <c r="O170" s="123">
        <v>0</v>
      </c>
      <c r="P170" s="394">
        <f>K170*1.7</f>
        <v>4.76</v>
      </c>
      <c r="Q170" s="366">
        <f t="shared" ref="Q170" si="139">L170*1.7</f>
        <v>0.86699999999999999</v>
      </c>
      <c r="R170" s="330">
        <f t="shared" ref="R170" si="140">M170*1.7</f>
        <v>11.049999999999999</v>
      </c>
      <c r="S170" s="330">
        <f t="shared" ref="S170" si="141">N170*1.7</f>
        <v>153</v>
      </c>
      <c r="T170" s="247">
        <f t="shared" ref="T170" si="142">O170*1.7</f>
        <v>0</v>
      </c>
    </row>
    <row r="171" spans="1:20" ht="15.75" hidden="1" thickBot="1" x14ac:dyDescent="0.3">
      <c r="A171" s="252" t="s">
        <v>135</v>
      </c>
      <c r="B171" s="252"/>
      <c r="C171" s="265" t="s">
        <v>5</v>
      </c>
      <c r="D171" s="860">
        <v>20</v>
      </c>
      <c r="E171" s="232"/>
      <c r="F171" s="231">
        <v>50</v>
      </c>
      <c r="G171" s="232">
        <v>50</v>
      </c>
      <c r="H171" s="753" t="e">
        <f>F171*#REF!/1000</f>
        <v>#REF!</v>
      </c>
      <c r="I171" s="861"/>
      <c r="J171" s="754">
        <v>30</v>
      </c>
      <c r="K171" s="237">
        <v>4.0999999999999996</v>
      </c>
      <c r="L171" s="46">
        <v>0.7</v>
      </c>
      <c r="M171" s="285">
        <v>4.5999999999999996</v>
      </c>
      <c r="N171" s="46">
        <v>97.5</v>
      </c>
      <c r="O171" s="185">
        <v>0</v>
      </c>
      <c r="P171" s="415">
        <f>K171*1.7</f>
        <v>6.9699999999999989</v>
      </c>
      <c r="Q171" s="401">
        <f t="shared" ref="Q171" si="143">L171*1.7</f>
        <v>1.19</v>
      </c>
      <c r="R171" s="340">
        <f t="shared" ref="R171" si="144">M171*1.7</f>
        <v>7.8199999999999994</v>
      </c>
      <c r="S171" s="340">
        <f t="shared" ref="S171" si="145">N171*1.7</f>
        <v>165.75</v>
      </c>
      <c r="T171" s="341">
        <f t="shared" ref="T171" si="146">O171*1.7</f>
        <v>0</v>
      </c>
    </row>
    <row r="172" spans="1:20" ht="15.75" hidden="1" thickBot="1" x14ac:dyDescent="0.3">
      <c r="A172" s="293"/>
      <c r="B172" s="318"/>
      <c r="C172" s="289" t="s">
        <v>107</v>
      </c>
      <c r="D172" s="944"/>
      <c r="E172" s="760"/>
      <c r="F172" s="760"/>
      <c r="G172" s="760"/>
      <c r="H172" s="762" t="e">
        <f>F172*#REF!/1000</f>
        <v>#REF!</v>
      </c>
      <c r="I172" s="760"/>
      <c r="J172" s="763"/>
      <c r="K172" s="945">
        <f t="shared" ref="K172:T172" si="147">SUM(K165:K171)</f>
        <v>35.08</v>
      </c>
      <c r="L172" s="945">
        <f t="shared" si="147"/>
        <v>40.43</v>
      </c>
      <c r="M172" s="945">
        <f t="shared" si="147"/>
        <v>75.56</v>
      </c>
      <c r="N172" s="945">
        <f t="shared" si="147"/>
        <v>885.9</v>
      </c>
      <c r="O172" s="946">
        <f t="shared" si="147"/>
        <v>60.78</v>
      </c>
      <c r="P172" s="947">
        <f t="shared" si="147"/>
        <v>46.265999999999998</v>
      </c>
      <c r="Q172" s="948">
        <f t="shared" si="147"/>
        <v>51.441000000000003</v>
      </c>
      <c r="R172" s="949">
        <f t="shared" si="147"/>
        <v>104.72199999999999</v>
      </c>
      <c r="S172" s="949">
        <f t="shared" si="147"/>
        <v>1202.23</v>
      </c>
      <c r="T172" s="956">
        <f t="shared" si="147"/>
        <v>76.52300000000001</v>
      </c>
    </row>
    <row r="173" spans="1:20" hidden="1" x14ac:dyDescent="0.25">
      <c r="A173" s="251"/>
      <c r="B173" s="258" t="s">
        <v>296</v>
      </c>
      <c r="C173" s="274"/>
      <c r="D173" s="249"/>
      <c r="E173" s="232"/>
      <c r="F173" s="231"/>
      <c r="G173" s="232"/>
      <c r="H173" s="232"/>
      <c r="I173" s="232"/>
      <c r="J173" s="754"/>
      <c r="K173" s="235"/>
      <c r="L173" s="99"/>
      <c r="M173" s="99"/>
      <c r="N173" s="739"/>
      <c r="O173" s="957"/>
      <c r="P173" s="410"/>
      <c r="Q173" s="132"/>
      <c r="R173" s="99"/>
      <c r="S173" s="739"/>
      <c r="T173" s="958"/>
    </row>
    <row r="174" spans="1:20" hidden="1" x14ac:dyDescent="0.25">
      <c r="A174" s="251" t="s">
        <v>298</v>
      </c>
      <c r="B174" s="251"/>
      <c r="C174" s="265" t="s">
        <v>278</v>
      </c>
      <c r="D174" s="860">
        <v>200</v>
      </c>
      <c r="E174" s="232"/>
      <c r="F174" s="231"/>
      <c r="G174" s="232"/>
      <c r="H174" s="753"/>
      <c r="I174" s="861"/>
      <c r="J174" s="870">
        <v>200</v>
      </c>
      <c r="K174" s="233">
        <v>1</v>
      </c>
      <c r="L174" s="33">
        <v>0</v>
      </c>
      <c r="M174" s="33">
        <v>27.4</v>
      </c>
      <c r="N174" s="33">
        <v>112</v>
      </c>
      <c r="O174" s="123">
        <v>2.8</v>
      </c>
      <c r="P174" s="233">
        <v>1</v>
      </c>
      <c r="Q174" s="33">
        <v>0</v>
      </c>
      <c r="R174" s="33">
        <v>27.4</v>
      </c>
      <c r="S174" s="33">
        <v>112</v>
      </c>
      <c r="T174" s="123">
        <v>2.8</v>
      </c>
    </row>
    <row r="175" spans="1:20" ht="15.75" hidden="1" thickBot="1" x14ac:dyDescent="0.3">
      <c r="A175" s="252" t="s">
        <v>267</v>
      </c>
      <c r="B175" s="252"/>
      <c r="C175" s="265" t="s">
        <v>266</v>
      </c>
      <c r="D175" s="755">
        <v>20</v>
      </c>
      <c r="E175" s="232"/>
      <c r="F175" s="231">
        <v>20</v>
      </c>
      <c r="G175" s="232"/>
      <c r="H175" s="753"/>
      <c r="I175" s="232"/>
      <c r="J175" s="754">
        <v>20</v>
      </c>
      <c r="K175" s="233">
        <v>1.5</v>
      </c>
      <c r="L175" s="33">
        <v>1.9</v>
      </c>
      <c r="M175" s="33">
        <v>34.799999999999997</v>
      </c>
      <c r="N175" s="33">
        <v>140</v>
      </c>
      <c r="O175" s="123"/>
      <c r="P175" s="272">
        <v>1.5</v>
      </c>
      <c r="Q175" s="373">
        <v>1.9</v>
      </c>
      <c r="R175" s="33">
        <v>34.799999999999997</v>
      </c>
      <c r="S175" s="33">
        <v>140</v>
      </c>
      <c r="T175" s="234"/>
    </row>
    <row r="176" spans="1:20" ht="15.75" hidden="1" thickBot="1" x14ac:dyDescent="0.3">
      <c r="A176" s="293"/>
      <c r="B176" s="318"/>
      <c r="C176" s="289" t="s">
        <v>107</v>
      </c>
      <c r="D176" s="944"/>
      <c r="E176" s="760"/>
      <c r="F176" s="760"/>
      <c r="G176" s="760"/>
      <c r="H176" s="762" t="e">
        <f>F176*#REF!/1000</f>
        <v>#REF!</v>
      </c>
      <c r="I176" s="760"/>
      <c r="J176" s="763"/>
      <c r="K176" s="959">
        <f>SUM(K174:K175)</f>
        <v>2.5</v>
      </c>
      <c r="L176" s="959">
        <f t="shared" ref="L176:T176" si="148">SUM(L174:L175)</f>
        <v>1.9</v>
      </c>
      <c r="M176" s="959">
        <f t="shared" si="148"/>
        <v>62.199999999999996</v>
      </c>
      <c r="N176" s="959">
        <f t="shared" si="148"/>
        <v>252</v>
      </c>
      <c r="O176" s="960">
        <f t="shared" si="148"/>
        <v>2.8</v>
      </c>
      <c r="P176" s="961">
        <f t="shared" si="148"/>
        <v>2.5</v>
      </c>
      <c r="Q176" s="962">
        <f t="shared" si="148"/>
        <v>1.9</v>
      </c>
      <c r="R176" s="959">
        <f t="shared" si="148"/>
        <v>62.199999999999996</v>
      </c>
      <c r="S176" s="959">
        <f t="shared" si="148"/>
        <v>252</v>
      </c>
      <c r="T176" s="961">
        <f t="shared" si="148"/>
        <v>2.8</v>
      </c>
    </row>
    <row r="177" spans="1:20" ht="15.75" hidden="1" thickBot="1" x14ac:dyDescent="0.3">
      <c r="A177" s="293"/>
      <c r="B177" s="293"/>
      <c r="C177" s="306" t="s">
        <v>335</v>
      </c>
      <c r="D177" s="879"/>
      <c r="E177" s="880"/>
      <c r="F177" s="880"/>
      <c r="G177" s="880"/>
      <c r="H177" s="950"/>
      <c r="I177" s="880"/>
      <c r="J177" s="922"/>
      <c r="K177" s="829">
        <f t="shared" ref="K177:T177" si="149">K176+K172+K163</f>
        <v>47.58</v>
      </c>
      <c r="L177" s="829">
        <f t="shared" si="149"/>
        <v>51.08</v>
      </c>
      <c r="M177" s="829">
        <f t="shared" si="149"/>
        <v>190.39</v>
      </c>
      <c r="N177" s="829">
        <f t="shared" si="149"/>
        <v>1572.65</v>
      </c>
      <c r="O177" s="830">
        <f t="shared" si="149"/>
        <v>87.89</v>
      </c>
      <c r="P177" s="831">
        <f t="shared" si="149"/>
        <v>62.165999999999997</v>
      </c>
      <c r="Q177" s="832">
        <f t="shared" si="149"/>
        <v>64.716000000000008</v>
      </c>
      <c r="R177" s="833">
        <f t="shared" si="149"/>
        <v>233.31700000000001</v>
      </c>
      <c r="S177" s="833">
        <f t="shared" si="149"/>
        <v>2023.355</v>
      </c>
      <c r="T177" s="831">
        <f t="shared" si="149"/>
        <v>104.42800000000001</v>
      </c>
    </row>
    <row r="178" spans="1:20" ht="18.75" hidden="1" x14ac:dyDescent="0.3">
      <c r="A178" s="319"/>
      <c r="B178" s="319"/>
      <c r="C178" s="319"/>
      <c r="D178" s="320" t="s">
        <v>345</v>
      </c>
      <c r="E178" s="321"/>
      <c r="F178" s="321"/>
      <c r="G178" s="321"/>
      <c r="H178" s="963"/>
      <c r="I178" s="321"/>
      <c r="J178" s="964"/>
      <c r="K178" s="320"/>
      <c r="L178" s="321"/>
      <c r="M178" s="321"/>
      <c r="N178" s="321"/>
      <c r="O178" s="351"/>
      <c r="P178" s="418"/>
      <c r="Q178" s="405"/>
      <c r="R178" s="348"/>
      <c r="S178" s="348"/>
      <c r="T178" s="349"/>
    </row>
    <row r="179" spans="1:20" ht="30" hidden="1" x14ac:dyDescent="0.25">
      <c r="A179" s="281" t="s">
        <v>110</v>
      </c>
      <c r="B179" s="250" t="s">
        <v>109</v>
      </c>
      <c r="C179" s="270" t="s">
        <v>18</v>
      </c>
      <c r="D179" s="734" t="s">
        <v>19</v>
      </c>
      <c r="E179" s="735" t="s">
        <v>29</v>
      </c>
      <c r="F179" s="735" t="s">
        <v>20</v>
      </c>
      <c r="G179" s="735" t="s">
        <v>21</v>
      </c>
      <c r="H179" s="736" t="s">
        <v>33</v>
      </c>
      <c r="I179" s="735"/>
      <c r="J179" s="734" t="s">
        <v>19</v>
      </c>
      <c r="K179" s="737" t="s">
        <v>23</v>
      </c>
      <c r="L179" s="738" t="s">
        <v>24</v>
      </c>
      <c r="M179" s="738" t="s">
        <v>22</v>
      </c>
      <c r="N179" s="739" t="s">
        <v>25</v>
      </c>
      <c r="O179" s="740" t="s">
        <v>26</v>
      </c>
      <c r="P179" s="741" t="s">
        <v>23</v>
      </c>
      <c r="Q179" s="742" t="s">
        <v>24</v>
      </c>
      <c r="R179" s="738" t="s">
        <v>22</v>
      </c>
      <c r="S179" s="739" t="s">
        <v>25</v>
      </c>
      <c r="T179" s="743" t="s">
        <v>26</v>
      </c>
    </row>
    <row r="180" spans="1:20" hidden="1" x14ac:dyDescent="0.25">
      <c r="A180" s="251"/>
      <c r="B180" s="259" t="s">
        <v>28</v>
      </c>
      <c r="C180" s="253"/>
      <c r="D180" s="885"/>
      <c r="E180" s="735"/>
      <c r="F180" s="735"/>
      <c r="G180" s="735"/>
      <c r="H180" s="736"/>
      <c r="I180" s="735"/>
      <c r="J180" s="849"/>
      <c r="K180" s="737"/>
      <c r="L180" s="738"/>
      <c r="M180" s="738"/>
      <c r="N180" s="739"/>
      <c r="O180" s="740"/>
      <c r="P180" s="741"/>
      <c r="Q180" s="742"/>
      <c r="R180" s="738"/>
      <c r="S180" s="739"/>
      <c r="T180" s="743"/>
    </row>
    <row r="181" spans="1:20" hidden="1" x14ac:dyDescent="0.25">
      <c r="A181" s="252" t="s">
        <v>93</v>
      </c>
      <c r="B181" s="251"/>
      <c r="C181" s="265" t="s">
        <v>221</v>
      </c>
      <c r="D181" s="249">
        <v>200</v>
      </c>
      <c r="E181" s="232" t="e">
        <f>#REF!</f>
        <v>#REF!</v>
      </c>
      <c r="F181" s="231"/>
      <c r="G181" s="232"/>
      <c r="H181" s="753"/>
      <c r="I181" s="232"/>
      <c r="J181" s="754">
        <v>200</v>
      </c>
      <c r="K181" s="233">
        <v>8.3000000000000007</v>
      </c>
      <c r="L181" s="33">
        <v>8</v>
      </c>
      <c r="M181" s="33">
        <v>45.7</v>
      </c>
      <c r="N181" s="33">
        <v>286</v>
      </c>
      <c r="O181" s="123">
        <v>0.65</v>
      </c>
      <c r="P181" s="272">
        <f>K181</f>
        <v>8.3000000000000007</v>
      </c>
      <c r="Q181" s="272">
        <f t="shared" ref="Q181:Q182" si="150">L181</f>
        <v>8</v>
      </c>
      <c r="R181" s="272">
        <f t="shared" ref="R181:R182" si="151">M181</f>
        <v>45.7</v>
      </c>
      <c r="S181" s="272">
        <f t="shared" ref="S181:S182" si="152">N181</f>
        <v>286</v>
      </c>
      <c r="T181" s="272">
        <f t="shared" ref="T181:T182" si="153">O181</f>
        <v>0.65</v>
      </c>
    </row>
    <row r="182" spans="1:20" hidden="1" x14ac:dyDescent="0.25">
      <c r="A182" s="251" t="s">
        <v>90</v>
      </c>
      <c r="B182" s="251"/>
      <c r="C182" s="425" t="s">
        <v>356</v>
      </c>
      <c r="D182" s="860">
        <v>200</v>
      </c>
      <c r="E182" s="778">
        <f>E176</f>
        <v>0</v>
      </c>
      <c r="F182" s="778"/>
      <c r="G182" s="778"/>
      <c r="H182" s="778" t="e">
        <f>F182*#REF!/1000</f>
        <v>#REF!</v>
      </c>
      <c r="I182" s="778"/>
      <c r="J182" s="248">
        <v>200</v>
      </c>
      <c r="K182" s="426">
        <v>0.2</v>
      </c>
      <c r="L182" s="427">
        <v>0</v>
      </c>
      <c r="M182" s="427">
        <v>15</v>
      </c>
      <c r="N182" s="427">
        <v>58</v>
      </c>
      <c r="O182" s="428">
        <v>0</v>
      </c>
      <c r="P182" s="431">
        <f>K182</f>
        <v>0.2</v>
      </c>
      <c r="Q182" s="432">
        <f t="shared" si="150"/>
        <v>0</v>
      </c>
      <c r="R182" s="427">
        <f t="shared" si="151"/>
        <v>15</v>
      </c>
      <c r="S182" s="427">
        <f t="shared" si="152"/>
        <v>58</v>
      </c>
      <c r="T182" s="434">
        <f t="shared" si="153"/>
        <v>0</v>
      </c>
    </row>
    <row r="183" spans="1:20" hidden="1" x14ac:dyDescent="0.25">
      <c r="A183" s="251" t="s">
        <v>256</v>
      </c>
      <c r="B183" s="251"/>
      <c r="C183" s="436" t="s">
        <v>323</v>
      </c>
      <c r="D183" s="965" t="s">
        <v>307</v>
      </c>
      <c r="E183" s="438"/>
      <c r="F183" s="438"/>
      <c r="G183" s="438"/>
      <c r="H183" s="784"/>
      <c r="I183" s="438"/>
      <c r="J183" s="966" t="s">
        <v>307</v>
      </c>
      <c r="K183" s="437">
        <v>1.6</v>
      </c>
      <c r="L183" s="438">
        <v>17.12</v>
      </c>
      <c r="M183" s="427">
        <v>10.52</v>
      </c>
      <c r="N183" s="438">
        <v>202.52</v>
      </c>
      <c r="O183" s="439">
        <v>0</v>
      </c>
      <c r="P183" s="443">
        <v>1.6</v>
      </c>
      <c r="Q183" s="444">
        <v>17.12</v>
      </c>
      <c r="R183" s="427">
        <v>10.52</v>
      </c>
      <c r="S183" s="438">
        <v>202.52</v>
      </c>
      <c r="T183" s="445">
        <v>0</v>
      </c>
    </row>
    <row r="184" spans="1:20" hidden="1" x14ac:dyDescent="0.25">
      <c r="A184" s="252" t="s">
        <v>135</v>
      </c>
      <c r="B184" s="252"/>
      <c r="C184" s="265" t="s">
        <v>5</v>
      </c>
      <c r="D184" s="755">
        <v>30</v>
      </c>
      <c r="E184" s="232"/>
      <c r="F184" s="231">
        <v>20</v>
      </c>
      <c r="G184" s="232">
        <v>20</v>
      </c>
      <c r="H184" s="753" t="e">
        <f>F184*#REF!/1000</f>
        <v>#REF!</v>
      </c>
      <c r="I184" s="232"/>
      <c r="J184" s="754">
        <v>40</v>
      </c>
      <c r="K184" s="355">
        <v>2</v>
      </c>
      <c r="L184" s="356">
        <v>0.35</v>
      </c>
      <c r="M184" s="356">
        <v>0.33</v>
      </c>
      <c r="N184" s="356">
        <v>48.75</v>
      </c>
      <c r="O184" s="359"/>
      <c r="P184" s="391">
        <f>K184*1.34</f>
        <v>2.68</v>
      </c>
      <c r="Q184" s="369">
        <f t="shared" ref="Q184:T184" si="154">L184*1.34</f>
        <v>0.46899999999999997</v>
      </c>
      <c r="R184" s="170">
        <f t="shared" si="154"/>
        <v>0.44220000000000004</v>
      </c>
      <c r="S184" s="170">
        <f t="shared" si="154"/>
        <v>65.325000000000003</v>
      </c>
      <c r="T184" s="370">
        <f t="shared" si="154"/>
        <v>0</v>
      </c>
    </row>
    <row r="185" spans="1:20" ht="15.75" hidden="1" thickBot="1" x14ac:dyDescent="0.3">
      <c r="A185" s="283" t="s">
        <v>280</v>
      </c>
      <c r="B185" s="283"/>
      <c r="C185" s="278" t="s">
        <v>16</v>
      </c>
      <c r="D185" s="756" t="s">
        <v>282</v>
      </c>
      <c r="E185" s="757" t="s">
        <v>282</v>
      </c>
      <c r="F185" s="757" t="s">
        <v>282</v>
      </c>
      <c r="G185" s="757" t="s">
        <v>282</v>
      </c>
      <c r="H185" s="757" t="s">
        <v>282</v>
      </c>
      <c r="I185" s="757" t="s">
        <v>282</v>
      </c>
      <c r="J185" s="758" t="s">
        <v>282</v>
      </c>
      <c r="K185" s="284">
        <v>1.5</v>
      </c>
      <c r="L185" s="285">
        <v>0.5</v>
      </c>
      <c r="M185" s="285">
        <v>21</v>
      </c>
      <c r="N185" s="285">
        <v>95</v>
      </c>
      <c r="O185" s="290">
        <v>10</v>
      </c>
      <c r="P185" s="413">
        <v>1.5</v>
      </c>
      <c r="Q185" s="376">
        <v>0.5</v>
      </c>
      <c r="R185" s="326">
        <v>21</v>
      </c>
      <c r="S185" s="326">
        <v>95</v>
      </c>
      <c r="T185" s="327">
        <v>10</v>
      </c>
    </row>
    <row r="186" spans="1:20" ht="15.75" hidden="1" thickBot="1" x14ac:dyDescent="0.3">
      <c r="A186" s="293"/>
      <c r="B186" s="293"/>
      <c r="C186" s="289" t="s">
        <v>107</v>
      </c>
      <c r="D186" s="759"/>
      <c r="E186" s="760"/>
      <c r="F186" s="761"/>
      <c r="G186" s="760"/>
      <c r="H186" s="762"/>
      <c r="I186" s="760"/>
      <c r="J186" s="763"/>
      <c r="K186" s="851">
        <f t="shared" ref="K186:T186" si="155">K181+K182+K183+K184+K185</f>
        <v>13.6</v>
      </c>
      <c r="L186" s="766">
        <f t="shared" si="155"/>
        <v>25.970000000000002</v>
      </c>
      <c r="M186" s="766">
        <f t="shared" si="155"/>
        <v>92.55</v>
      </c>
      <c r="N186" s="766">
        <f t="shared" si="155"/>
        <v>690.27</v>
      </c>
      <c r="O186" s="767">
        <f t="shared" si="155"/>
        <v>10.65</v>
      </c>
      <c r="P186" s="852">
        <f t="shared" si="155"/>
        <v>14.28</v>
      </c>
      <c r="Q186" s="853">
        <f t="shared" si="155"/>
        <v>26.089000000000002</v>
      </c>
      <c r="R186" s="854">
        <f t="shared" si="155"/>
        <v>92.662199999999999</v>
      </c>
      <c r="S186" s="854">
        <f t="shared" si="155"/>
        <v>706.84500000000003</v>
      </c>
      <c r="T186" s="967">
        <f t="shared" si="155"/>
        <v>10.65</v>
      </c>
    </row>
    <row r="187" spans="1:20" hidden="1" x14ac:dyDescent="0.25">
      <c r="A187" s="291"/>
      <c r="B187" s="292" t="s">
        <v>27</v>
      </c>
      <c r="C187" s="268"/>
      <c r="D187" s="772"/>
      <c r="E187" s="773"/>
      <c r="F187" s="774"/>
      <c r="G187" s="773"/>
      <c r="H187" s="775"/>
      <c r="I187" s="773"/>
      <c r="J187" s="776"/>
      <c r="K187" s="911"/>
      <c r="L187" s="912"/>
      <c r="M187" s="912"/>
      <c r="N187" s="912"/>
      <c r="O187" s="932"/>
      <c r="P187" s="933"/>
      <c r="Q187" s="934"/>
      <c r="R187" s="935"/>
      <c r="S187" s="935"/>
      <c r="T187" s="936"/>
    </row>
    <row r="188" spans="1:20" hidden="1" x14ac:dyDescent="0.25">
      <c r="A188" s="252" t="s">
        <v>195</v>
      </c>
      <c r="B188" s="252"/>
      <c r="C188" s="265" t="s">
        <v>363</v>
      </c>
      <c r="D188" s="755">
        <v>60</v>
      </c>
      <c r="E188" s="232"/>
      <c r="F188" s="231"/>
      <c r="G188" s="232"/>
      <c r="H188" s="753" t="e">
        <f>F188*#REF!/1000</f>
        <v>#REF!</v>
      </c>
      <c r="I188" s="232"/>
      <c r="J188" s="754">
        <v>100</v>
      </c>
      <c r="K188" s="233">
        <v>0.48</v>
      </c>
      <c r="L188" s="33">
        <v>0.12</v>
      </c>
      <c r="M188" s="33">
        <v>1.56</v>
      </c>
      <c r="N188" s="33">
        <v>38.4</v>
      </c>
      <c r="O188" s="123">
        <v>2.94</v>
      </c>
      <c r="P188" s="394">
        <f>K188*1.7</f>
        <v>0.81599999999999995</v>
      </c>
      <c r="Q188" s="366">
        <f t="shared" ref="Q188:T188" si="156">L188*1.7</f>
        <v>0.20399999999999999</v>
      </c>
      <c r="R188" s="330">
        <f t="shared" si="156"/>
        <v>2.6520000000000001</v>
      </c>
      <c r="S188" s="330">
        <f t="shared" si="156"/>
        <v>65.28</v>
      </c>
      <c r="T188" s="247">
        <f t="shared" si="156"/>
        <v>4.9980000000000002</v>
      </c>
    </row>
    <row r="189" spans="1:20" hidden="1" x14ac:dyDescent="0.25">
      <c r="A189" s="251" t="s">
        <v>166</v>
      </c>
      <c r="B189" s="251"/>
      <c r="C189" s="265" t="s">
        <v>165</v>
      </c>
      <c r="D189" s="249">
        <v>200</v>
      </c>
      <c r="E189" s="232">
        <f>E187</f>
        <v>0</v>
      </c>
      <c r="F189" s="231"/>
      <c r="G189" s="232"/>
      <c r="H189" s="753" t="e">
        <f>F189*#REF!/1000</f>
        <v>#REF!</v>
      </c>
      <c r="I189" s="232"/>
      <c r="J189" s="248">
        <v>250</v>
      </c>
      <c r="K189" s="235">
        <v>2.4</v>
      </c>
      <c r="L189" s="99">
        <v>11.5</v>
      </c>
      <c r="M189" s="99">
        <v>36.6</v>
      </c>
      <c r="N189" s="99">
        <v>190</v>
      </c>
      <c r="O189" s="189">
        <v>16.8</v>
      </c>
      <c r="P189" s="394">
        <f t="shared" ref="P189" si="157">K189*1.7</f>
        <v>4.08</v>
      </c>
      <c r="Q189" s="366">
        <f t="shared" ref="Q189" si="158">L189*1.7</f>
        <v>19.55</v>
      </c>
      <c r="R189" s="330">
        <f t="shared" ref="R189" si="159">M189*1.7</f>
        <v>62.22</v>
      </c>
      <c r="S189" s="330">
        <f t="shared" ref="S189" si="160">N189*1.7</f>
        <v>323</v>
      </c>
      <c r="T189" s="247">
        <f t="shared" ref="T189" si="161">O189*1.7</f>
        <v>28.56</v>
      </c>
    </row>
    <row r="190" spans="1:20" hidden="1" x14ac:dyDescent="0.25">
      <c r="A190" s="251" t="s">
        <v>171</v>
      </c>
      <c r="B190" s="251"/>
      <c r="C190" s="266" t="s">
        <v>352</v>
      </c>
      <c r="D190" s="902" t="s">
        <v>263</v>
      </c>
      <c r="E190" s="902" t="s">
        <v>385</v>
      </c>
      <c r="F190" s="902" t="s">
        <v>386</v>
      </c>
      <c r="G190" s="902" t="s">
        <v>387</v>
      </c>
      <c r="H190" s="902" t="s">
        <v>388</v>
      </c>
      <c r="I190" s="902" t="s">
        <v>389</v>
      </c>
      <c r="J190" s="902" t="s">
        <v>390</v>
      </c>
      <c r="K190" s="426">
        <v>11.5</v>
      </c>
      <c r="L190" s="427">
        <v>11</v>
      </c>
      <c r="M190" s="427">
        <v>9</v>
      </c>
      <c r="N190" s="427">
        <v>192.5</v>
      </c>
      <c r="O190" s="428">
        <v>1.2E-2</v>
      </c>
      <c r="P190" s="426">
        <v>11.5</v>
      </c>
      <c r="Q190" s="427">
        <v>11</v>
      </c>
      <c r="R190" s="427">
        <v>9</v>
      </c>
      <c r="S190" s="427">
        <v>192.5</v>
      </c>
      <c r="T190" s="428">
        <v>1.2E-2</v>
      </c>
    </row>
    <row r="191" spans="1:20" hidden="1" x14ac:dyDescent="0.25">
      <c r="A191" s="252" t="s">
        <v>130</v>
      </c>
      <c r="B191" s="252"/>
      <c r="C191" s="266" t="s">
        <v>39</v>
      </c>
      <c r="D191" s="860">
        <v>150</v>
      </c>
      <c r="E191" s="778" t="e">
        <f>#REF!</f>
        <v>#REF!</v>
      </c>
      <c r="F191" s="777"/>
      <c r="G191" s="778"/>
      <c r="H191" s="938" t="e">
        <f>F191*#REF!/1000</f>
        <v>#REF!</v>
      </c>
      <c r="I191" s="778"/>
      <c r="J191" s="248">
        <v>180</v>
      </c>
      <c r="K191" s="243">
        <v>3.6</v>
      </c>
      <c r="L191" s="170">
        <v>3.75</v>
      </c>
      <c r="M191" s="170">
        <v>31</v>
      </c>
      <c r="N191" s="170">
        <v>163.5</v>
      </c>
      <c r="O191" s="346">
        <v>0</v>
      </c>
      <c r="P191" s="395">
        <f>K191*1.2</f>
        <v>4.32</v>
      </c>
      <c r="Q191" s="367">
        <f t="shared" ref="Q191:T191" si="162">L191*1.2</f>
        <v>4.5</v>
      </c>
      <c r="R191" s="364">
        <f t="shared" si="162"/>
        <v>37.199999999999996</v>
      </c>
      <c r="S191" s="364">
        <f t="shared" si="162"/>
        <v>196.2</v>
      </c>
      <c r="T191" s="379">
        <f t="shared" si="162"/>
        <v>0</v>
      </c>
    </row>
    <row r="192" spans="1:20" hidden="1" x14ac:dyDescent="0.25">
      <c r="A192" s="251" t="s">
        <v>141</v>
      </c>
      <c r="B192" s="252"/>
      <c r="C192" s="265" t="s">
        <v>155</v>
      </c>
      <c r="D192" s="249">
        <v>200</v>
      </c>
      <c r="E192" s="232">
        <v>200</v>
      </c>
      <c r="F192" s="232">
        <v>200</v>
      </c>
      <c r="G192" s="232">
        <v>200</v>
      </c>
      <c r="H192" s="232">
        <v>200</v>
      </c>
      <c r="I192" s="232">
        <v>200</v>
      </c>
      <c r="J192" s="754">
        <v>200</v>
      </c>
      <c r="K192" s="242">
        <v>0.2</v>
      </c>
      <c r="L192" s="141">
        <v>0.2</v>
      </c>
      <c r="M192" s="170">
        <v>29.6</v>
      </c>
      <c r="N192" s="141">
        <v>74</v>
      </c>
      <c r="O192" s="189">
        <v>22</v>
      </c>
      <c r="P192" s="410">
        <f>K192</f>
        <v>0.2</v>
      </c>
      <c r="Q192" s="132">
        <f t="shared" ref="Q192:S192" si="163">L192</f>
        <v>0.2</v>
      </c>
      <c r="R192" s="99">
        <f t="shared" si="163"/>
        <v>29.6</v>
      </c>
      <c r="S192" s="99">
        <f t="shared" si="163"/>
        <v>74</v>
      </c>
      <c r="T192" s="236">
        <v>22</v>
      </c>
    </row>
    <row r="193" spans="1:20" ht="15.75" hidden="1" thickBot="1" x14ac:dyDescent="0.3">
      <c r="A193" s="252" t="s">
        <v>135</v>
      </c>
      <c r="B193" s="252"/>
      <c r="C193" s="265" t="s">
        <v>15</v>
      </c>
      <c r="D193" s="755">
        <v>40</v>
      </c>
      <c r="E193" s="232"/>
      <c r="F193" s="231">
        <v>50</v>
      </c>
      <c r="G193" s="232">
        <v>50</v>
      </c>
      <c r="H193" s="753" t="e">
        <f>F193*#REF!/1000</f>
        <v>#REF!</v>
      </c>
      <c r="I193" s="232"/>
      <c r="J193" s="754">
        <v>60</v>
      </c>
      <c r="K193" s="233">
        <v>2.8</v>
      </c>
      <c r="L193" s="33">
        <v>0.51</v>
      </c>
      <c r="M193" s="33">
        <v>6.5</v>
      </c>
      <c r="N193" s="33">
        <v>90</v>
      </c>
      <c r="O193" s="123">
        <v>0</v>
      </c>
      <c r="P193" s="415">
        <f>K193*1.7</f>
        <v>4.76</v>
      </c>
      <c r="Q193" s="401">
        <f t="shared" ref="Q193" si="164">L193*1.7</f>
        <v>0.86699999999999999</v>
      </c>
      <c r="R193" s="340">
        <f t="shared" ref="R193" si="165">M193*1.7</f>
        <v>11.049999999999999</v>
      </c>
      <c r="S193" s="340">
        <f t="shared" ref="S193" si="166">N193*1.7</f>
        <v>153</v>
      </c>
      <c r="T193" s="341">
        <f t="shared" ref="T193" si="167">O193*1.7</f>
        <v>0</v>
      </c>
    </row>
    <row r="194" spans="1:20" ht="15.75" hidden="1" thickBot="1" x14ac:dyDescent="0.3">
      <c r="A194" s="252" t="s">
        <v>135</v>
      </c>
      <c r="B194" s="252"/>
      <c r="C194" s="265" t="s">
        <v>5</v>
      </c>
      <c r="D194" s="860">
        <v>20</v>
      </c>
      <c r="E194" s="232"/>
      <c r="F194" s="231">
        <v>50</v>
      </c>
      <c r="G194" s="232">
        <v>50</v>
      </c>
      <c r="H194" s="753" t="e">
        <f>F194*#REF!/1000</f>
        <v>#REF!</v>
      </c>
      <c r="I194" s="861"/>
      <c r="J194" s="754">
        <v>30</v>
      </c>
      <c r="K194" s="237">
        <v>4.0999999999999996</v>
      </c>
      <c r="L194" s="46">
        <v>0.7</v>
      </c>
      <c r="M194" s="285">
        <v>4.5999999999999996</v>
      </c>
      <c r="N194" s="46">
        <v>97.5</v>
      </c>
      <c r="O194" s="185">
        <v>0</v>
      </c>
      <c r="P194" s="419">
        <v>4.0999999999999996</v>
      </c>
      <c r="Q194" s="407">
        <v>0.7</v>
      </c>
      <c r="R194" s="308">
        <v>0.65</v>
      </c>
      <c r="S194" s="308">
        <v>97.5</v>
      </c>
      <c r="T194" s="309">
        <v>0</v>
      </c>
    </row>
    <row r="195" spans="1:20" ht="15.75" hidden="1" thickBot="1" x14ac:dyDescent="0.3">
      <c r="A195" s="288"/>
      <c r="B195" s="317"/>
      <c r="C195" s="289" t="s">
        <v>107</v>
      </c>
      <c r="D195" s="968"/>
      <c r="E195" s="760"/>
      <c r="F195" s="761"/>
      <c r="G195" s="760"/>
      <c r="H195" s="762"/>
      <c r="I195" s="969"/>
      <c r="J195" s="970"/>
      <c r="K195" s="959">
        <f t="shared" ref="K195:T195" si="168">SUM(K188:K194)</f>
        <v>25.08</v>
      </c>
      <c r="L195" s="959">
        <f t="shared" si="168"/>
        <v>27.779999999999998</v>
      </c>
      <c r="M195" s="959">
        <f t="shared" si="168"/>
        <v>118.85999999999999</v>
      </c>
      <c r="N195" s="959">
        <f t="shared" si="168"/>
        <v>845.9</v>
      </c>
      <c r="O195" s="960">
        <f t="shared" si="168"/>
        <v>41.752000000000002</v>
      </c>
      <c r="P195" s="961">
        <f t="shared" si="168"/>
        <v>29.776000000000003</v>
      </c>
      <c r="Q195" s="962">
        <f t="shared" si="168"/>
        <v>37.021000000000008</v>
      </c>
      <c r="R195" s="959">
        <f t="shared" si="168"/>
        <v>152.37200000000001</v>
      </c>
      <c r="S195" s="959">
        <f t="shared" si="168"/>
        <v>1101.48</v>
      </c>
      <c r="T195" s="961">
        <f t="shared" si="168"/>
        <v>55.57</v>
      </c>
    </row>
    <row r="196" spans="1:20" hidden="1" x14ac:dyDescent="0.25">
      <c r="A196" s="297"/>
      <c r="B196" s="307" t="s">
        <v>296</v>
      </c>
      <c r="C196" s="265" t="s">
        <v>278</v>
      </c>
      <c r="D196" s="860">
        <v>200</v>
      </c>
      <c r="E196" s="232"/>
      <c r="F196" s="231"/>
      <c r="G196" s="232"/>
      <c r="H196" s="753"/>
      <c r="I196" s="861"/>
      <c r="J196" s="870">
        <v>200</v>
      </c>
      <c r="K196" s="233">
        <v>1</v>
      </c>
      <c r="L196" s="33">
        <v>0</v>
      </c>
      <c r="M196" s="33">
        <v>27.4</v>
      </c>
      <c r="N196" s="33">
        <v>112</v>
      </c>
      <c r="O196" s="123">
        <v>2.8</v>
      </c>
      <c r="P196" s="233">
        <v>1</v>
      </c>
      <c r="Q196" s="33">
        <v>0</v>
      </c>
      <c r="R196" s="33">
        <v>27.4</v>
      </c>
      <c r="S196" s="33">
        <v>112</v>
      </c>
      <c r="T196" s="123">
        <v>2.8</v>
      </c>
    </row>
    <row r="197" spans="1:20" ht="15.75" hidden="1" thickBot="1" x14ac:dyDescent="0.3">
      <c r="A197" s="283"/>
      <c r="B197" s="283"/>
      <c r="C197" s="278" t="s">
        <v>380</v>
      </c>
      <c r="D197" s="871">
        <v>75</v>
      </c>
      <c r="E197" s="872"/>
      <c r="F197" s="757"/>
      <c r="G197" s="872"/>
      <c r="H197" s="873"/>
      <c r="I197" s="874"/>
      <c r="J197" s="943">
        <v>75</v>
      </c>
      <c r="K197" s="233">
        <v>4.26</v>
      </c>
      <c r="L197" s="298">
        <v>2.39</v>
      </c>
      <c r="M197" s="33">
        <v>34.799999999999997</v>
      </c>
      <c r="N197" s="298">
        <v>140</v>
      </c>
      <c r="O197" s="377">
        <v>0.16</v>
      </c>
      <c r="P197" s="417">
        <v>4.26</v>
      </c>
      <c r="Q197" s="403">
        <v>2.39</v>
      </c>
      <c r="R197" s="33">
        <v>34.799999999999997</v>
      </c>
      <c r="S197" s="298">
        <v>140</v>
      </c>
      <c r="T197" s="299">
        <v>0.16</v>
      </c>
    </row>
    <row r="198" spans="1:20" ht="15.75" hidden="1" thickBot="1" x14ac:dyDescent="0.3">
      <c r="A198" s="293"/>
      <c r="B198" s="293"/>
      <c r="C198" s="289" t="s">
        <v>107</v>
      </c>
      <c r="D198" s="759"/>
      <c r="E198" s="760"/>
      <c r="F198" s="761"/>
      <c r="G198" s="760"/>
      <c r="H198" s="762"/>
      <c r="I198" s="969"/>
      <c r="J198" s="970"/>
      <c r="K198" s="971">
        <f>SUM(K196:K197)</f>
        <v>5.26</v>
      </c>
      <c r="L198" s="971">
        <f t="shared" ref="L198:T198" si="169">SUM(L196:L197)</f>
        <v>2.39</v>
      </c>
      <c r="M198" s="971">
        <f t="shared" si="169"/>
        <v>62.199999999999996</v>
      </c>
      <c r="N198" s="971">
        <f t="shared" si="169"/>
        <v>252</v>
      </c>
      <c r="O198" s="972">
        <f t="shared" si="169"/>
        <v>2.96</v>
      </c>
      <c r="P198" s="973">
        <f t="shared" si="169"/>
        <v>5.26</v>
      </c>
      <c r="Q198" s="974">
        <f t="shared" si="169"/>
        <v>2.39</v>
      </c>
      <c r="R198" s="971">
        <f t="shared" si="169"/>
        <v>62.199999999999996</v>
      </c>
      <c r="S198" s="971">
        <f t="shared" si="169"/>
        <v>252</v>
      </c>
      <c r="T198" s="973">
        <f t="shared" si="169"/>
        <v>2.96</v>
      </c>
    </row>
    <row r="199" spans="1:20" ht="15.75" hidden="1" thickBot="1" x14ac:dyDescent="0.3">
      <c r="A199" s="293"/>
      <c r="B199" s="293"/>
      <c r="C199" s="306" t="s">
        <v>334</v>
      </c>
      <c r="D199" s="879"/>
      <c r="E199" s="880"/>
      <c r="F199" s="880"/>
      <c r="G199" s="880"/>
      <c r="H199" s="950"/>
      <c r="I199" s="880"/>
      <c r="J199" s="922"/>
      <c r="K199" s="924">
        <f t="shared" ref="K199:T199" si="170">K198+K195+K186</f>
        <v>43.94</v>
      </c>
      <c r="L199" s="924">
        <f t="shared" si="170"/>
        <v>56.14</v>
      </c>
      <c r="M199" s="924">
        <f t="shared" si="170"/>
        <v>273.60999999999996</v>
      </c>
      <c r="N199" s="924">
        <f t="shared" si="170"/>
        <v>1788.17</v>
      </c>
      <c r="O199" s="951">
        <f t="shared" si="170"/>
        <v>55.362000000000002</v>
      </c>
      <c r="P199" s="952">
        <f t="shared" si="170"/>
        <v>49.316000000000003</v>
      </c>
      <c r="Q199" s="953">
        <f t="shared" si="170"/>
        <v>65.500000000000014</v>
      </c>
      <c r="R199" s="954">
        <f t="shared" si="170"/>
        <v>307.23419999999999</v>
      </c>
      <c r="S199" s="954">
        <f t="shared" si="170"/>
        <v>2060.3249999999998</v>
      </c>
      <c r="T199" s="952">
        <f t="shared" si="170"/>
        <v>69.180000000000007</v>
      </c>
    </row>
    <row r="200" spans="1:20" ht="18.75" hidden="1" x14ac:dyDescent="0.3">
      <c r="A200" s="303"/>
      <c r="B200" s="303"/>
      <c r="C200" s="304"/>
      <c r="D200" s="732" t="s">
        <v>346</v>
      </c>
      <c r="E200" s="300"/>
      <c r="F200" s="300"/>
      <c r="G200" s="300"/>
      <c r="H200" s="733"/>
      <c r="I200" s="300"/>
      <c r="J200" s="301"/>
      <c r="K200" s="305"/>
      <c r="L200" s="300"/>
      <c r="M200" s="300"/>
      <c r="N200" s="300"/>
      <c r="O200" s="343"/>
      <c r="P200" s="390"/>
      <c r="Q200" s="385"/>
      <c r="R200" s="331"/>
      <c r="S200" s="331"/>
      <c r="T200" s="332"/>
    </row>
    <row r="201" spans="1:20" ht="26.25" hidden="1" customHeight="1" x14ac:dyDescent="0.25">
      <c r="A201" s="281" t="s">
        <v>110</v>
      </c>
      <c r="B201" s="250" t="s">
        <v>109</v>
      </c>
      <c r="C201" s="270" t="s">
        <v>18</v>
      </c>
      <c r="D201" s="734" t="s">
        <v>19</v>
      </c>
      <c r="E201" s="735" t="s">
        <v>29</v>
      </c>
      <c r="F201" s="735" t="s">
        <v>20</v>
      </c>
      <c r="G201" s="735" t="s">
        <v>21</v>
      </c>
      <c r="H201" s="735" t="s">
        <v>33</v>
      </c>
      <c r="I201" s="735"/>
      <c r="J201" s="734" t="s">
        <v>19</v>
      </c>
      <c r="K201" s="737" t="s">
        <v>23</v>
      </c>
      <c r="L201" s="738" t="s">
        <v>24</v>
      </c>
      <c r="M201" s="738" t="s">
        <v>22</v>
      </c>
      <c r="N201" s="739" t="s">
        <v>25</v>
      </c>
      <c r="O201" s="740" t="s">
        <v>26</v>
      </c>
      <c r="P201" s="741" t="s">
        <v>23</v>
      </c>
      <c r="Q201" s="742" t="s">
        <v>24</v>
      </c>
      <c r="R201" s="738" t="s">
        <v>22</v>
      </c>
      <c r="S201" s="739" t="s">
        <v>25</v>
      </c>
      <c r="T201" s="743" t="s">
        <v>26</v>
      </c>
    </row>
    <row r="202" spans="1:20" hidden="1" x14ac:dyDescent="0.25">
      <c r="A202" s="251"/>
      <c r="B202" s="261" t="s">
        <v>28</v>
      </c>
      <c r="C202" s="253"/>
      <c r="D202" s="885"/>
      <c r="E202" s="735"/>
      <c r="F202" s="735"/>
      <c r="G202" s="735"/>
      <c r="H202" s="735"/>
      <c r="I202" s="735"/>
      <c r="J202" s="849"/>
      <c r="K202" s="737"/>
      <c r="L202" s="738"/>
      <c r="M202" s="738"/>
      <c r="N202" s="739"/>
      <c r="O202" s="740"/>
      <c r="P202" s="741"/>
      <c r="Q202" s="742"/>
      <c r="R202" s="738"/>
      <c r="S202" s="739"/>
      <c r="T202" s="743"/>
    </row>
    <row r="203" spans="1:20" hidden="1" x14ac:dyDescent="0.25">
      <c r="A203" s="252" t="s">
        <v>294</v>
      </c>
      <c r="B203" s="252"/>
      <c r="C203" s="425" t="s">
        <v>377</v>
      </c>
      <c r="D203" s="426" t="s">
        <v>376</v>
      </c>
      <c r="E203" s="427" t="e">
        <f>#REF!</f>
        <v>#REF!</v>
      </c>
      <c r="F203" s="780"/>
      <c r="G203" s="427"/>
      <c r="H203" s="427"/>
      <c r="I203" s="427"/>
      <c r="J203" s="433" t="s">
        <v>376</v>
      </c>
      <c r="K203" s="431">
        <v>17</v>
      </c>
      <c r="L203" s="431">
        <v>12.2</v>
      </c>
      <c r="M203" s="431">
        <v>15.5</v>
      </c>
      <c r="N203" s="431">
        <v>244</v>
      </c>
      <c r="O203" s="431">
        <v>1.34</v>
      </c>
      <c r="P203" s="431">
        <v>17</v>
      </c>
      <c r="Q203" s="431">
        <v>12.2</v>
      </c>
      <c r="R203" s="431">
        <v>15.5</v>
      </c>
      <c r="S203" s="431">
        <v>244</v>
      </c>
      <c r="T203" s="431">
        <f t="shared" ref="T203:T204" si="171">O203</f>
        <v>1.34</v>
      </c>
    </row>
    <row r="204" spans="1:20" hidden="1" x14ac:dyDescent="0.25">
      <c r="A204" s="251" t="s">
        <v>90</v>
      </c>
      <c r="B204" s="251"/>
      <c r="C204" s="266" t="s">
        <v>31</v>
      </c>
      <c r="D204" s="249">
        <v>200</v>
      </c>
      <c r="E204" s="232" t="e">
        <f>E203</f>
        <v>#REF!</v>
      </c>
      <c r="F204" s="232"/>
      <c r="G204" s="232"/>
      <c r="H204" s="753" t="e">
        <f>F204*#REF!/1000</f>
        <v>#REF!</v>
      </c>
      <c r="I204" s="232"/>
      <c r="J204" s="754">
        <v>200</v>
      </c>
      <c r="K204" s="426">
        <v>4.9000000000000004</v>
      </c>
      <c r="L204" s="427">
        <v>3</v>
      </c>
      <c r="M204" s="427">
        <v>32.5</v>
      </c>
      <c r="N204" s="427">
        <v>190</v>
      </c>
      <c r="O204" s="428">
        <v>1.59</v>
      </c>
      <c r="P204" s="431">
        <f>K204</f>
        <v>4.9000000000000004</v>
      </c>
      <c r="Q204" s="432">
        <f t="shared" ref="Q204" si="172">L204</f>
        <v>3</v>
      </c>
      <c r="R204" s="427">
        <f t="shared" ref="R204" si="173">M204</f>
        <v>32.5</v>
      </c>
      <c r="S204" s="427">
        <f t="shared" ref="S204" si="174">N204</f>
        <v>190</v>
      </c>
      <c r="T204" s="433">
        <f t="shared" si="171"/>
        <v>1.59</v>
      </c>
    </row>
    <row r="205" spans="1:20" hidden="1" x14ac:dyDescent="0.25">
      <c r="A205" s="252" t="s">
        <v>188</v>
      </c>
      <c r="B205" s="252"/>
      <c r="C205" s="265" t="s">
        <v>189</v>
      </c>
      <c r="D205" s="755" t="s">
        <v>307</v>
      </c>
      <c r="E205" s="231" t="s">
        <v>366</v>
      </c>
      <c r="F205" s="231" t="s">
        <v>367</v>
      </c>
      <c r="G205" s="231" t="s">
        <v>368</v>
      </c>
      <c r="H205" s="231" t="s">
        <v>369</v>
      </c>
      <c r="I205" s="231" t="s">
        <v>370</v>
      </c>
      <c r="J205" s="975" t="s">
        <v>307</v>
      </c>
      <c r="K205" s="233">
        <v>1.6</v>
      </c>
      <c r="L205" s="33">
        <v>17.12</v>
      </c>
      <c r="M205" s="33">
        <v>10.52</v>
      </c>
      <c r="N205" s="170">
        <v>202.52</v>
      </c>
      <c r="O205" s="346">
        <v>0</v>
      </c>
      <c r="P205" s="391">
        <v>1.6</v>
      </c>
      <c r="Q205" s="369">
        <v>17.12</v>
      </c>
      <c r="R205" s="170">
        <v>10.52</v>
      </c>
      <c r="S205" s="170">
        <v>202.52</v>
      </c>
      <c r="T205" s="234">
        <v>0</v>
      </c>
    </row>
    <row r="206" spans="1:20" ht="15.75" hidden="1" thickBot="1" x14ac:dyDescent="0.3">
      <c r="A206" s="252" t="s">
        <v>135</v>
      </c>
      <c r="B206" s="252"/>
      <c r="C206" s="265" t="s">
        <v>5</v>
      </c>
      <c r="D206" s="755">
        <v>30</v>
      </c>
      <c r="E206" s="232"/>
      <c r="F206" s="231">
        <v>20</v>
      </c>
      <c r="G206" s="232">
        <v>20</v>
      </c>
      <c r="H206" s="753" t="e">
        <f>F206*#REF!/1000</f>
        <v>#REF!</v>
      </c>
      <c r="I206" s="232"/>
      <c r="J206" s="754">
        <v>40</v>
      </c>
      <c r="K206" s="237">
        <v>2</v>
      </c>
      <c r="L206" s="46">
        <v>0.35</v>
      </c>
      <c r="M206" s="46">
        <v>0.33</v>
      </c>
      <c r="N206" s="356">
        <v>48.75</v>
      </c>
      <c r="O206" s="359"/>
      <c r="P206" s="420">
        <f>K206*1.5</f>
        <v>3</v>
      </c>
      <c r="Q206" s="408">
        <f>L206*1.5</f>
        <v>0.52499999999999991</v>
      </c>
      <c r="R206" s="382">
        <f>M206*1.5</f>
        <v>0.495</v>
      </c>
      <c r="S206" s="382">
        <f>N206*1.5</f>
        <v>73.125</v>
      </c>
      <c r="T206" s="383">
        <f>O206*1.5</f>
        <v>0</v>
      </c>
    </row>
    <row r="207" spans="1:20" ht="15.75" hidden="1" thickBot="1" x14ac:dyDescent="0.3">
      <c r="A207" s="283" t="s">
        <v>280</v>
      </c>
      <c r="B207" s="283"/>
      <c r="C207" s="278" t="s">
        <v>281</v>
      </c>
      <c r="D207" s="756" t="s">
        <v>282</v>
      </c>
      <c r="E207" s="757" t="s">
        <v>282</v>
      </c>
      <c r="F207" s="757" t="s">
        <v>282</v>
      </c>
      <c r="G207" s="757" t="s">
        <v>282</v>
      </c>
      <c r="H207" s="757" t="s">
        <v>282</v>
      </c>
      <c r="I207" s="757" t="s">
        <v>282</v>
      </c>
      <c r="J207" s="758" t="s">
        <v>282</v>
      </c>
      <c r="K207" s="284">
        <v>0.4</v>
      </c>
      <c r="L207" s="285">
        <v>0.4</v>
      </c>
      <c r="M207" s="285">
        <v>9.8000000000000007</v>
      </c>
      <c r="N207" s="328">
        <v>44</v>
      </c>
      <c r="O207" s="358">
        <v>22</v>
      </c>
      <c r="P207" s="421">
        <v>0.4</v>
      </c>
      <c r="Q207" s="409">
        <v>0.4</v>
      </c>
      <c r="R207" s="380">
        <v>9.8000000000000007</v>
      </c>
      <c r="S207" s="380">
        <v>44</v>
      </c>
      <c r="T207" s="381">
        <v>22</v>
      </c>
    </row>
    <row r="208" spans="1:20" ht="15.75" hidden="1" thickBot="1" x14ac:dyDescent="0.3">
      <c r="A208" s="293"/>
      <c r="B208" s="316"/>
      <c r="C208" s="289" t="s">
        <v>107</v>
      </c>
      <c r="D208" s="759"/>
      <c r="E208" s="760"/>
      <c r="F208" s="761"/>
      <c r="G208" s="760"/>
      <c r="H208" s="762" t="e">
        <f>F208*#REF!/1000</f>
        <v>#REF!</v>
      </c>
      <c r="I208" s="760"/>
      <c r="J208" s="763"/>
      <c r="K208" s="976">
        <f t="shared" ref="K208:T208" si="175">SUM(K203:K207)</f>
        <v>25.9</v>
      </c>
      <c r="L208" s="976">
        <f t="shared" si="175"/>
        <v>33.07</v>
      </c>
      <c r="M208" s="976">
        <f t="shared" si="175"/>
        <v>68.649999999999991</v>
      </c>
      <c r="N208" s="924">
        <f t="shared" si="175"/>
        <v>729.27</v>
      </c>
      <c r="O208" s="951">
        <f t="shared" si="175"/>
        <v>24.93</v>
      </c>
      <c r="P208" s="977">
        <f t="shared" si="175"/>
        <v>26.9</v>
      </c>
      <c r="Q208" s="953">
        <f t="shared" si="175"/>
        <v>33.244999999999997</v>
      </c>
      <c r="R208" s="954">
        <f t="shared" si="175"/>
        <v>68.814999999999998</v>
      </c>
      <c r="S208" s="954">
        <f t="shared" si="175"/>
        <v>753.64499999999998</v>
      </c>
      <c r="T208" s="978">
        <f t="shared" si="175"/>
        <v>24.93</v>
      </c>
    </row>
    <row r="209" spans="1:21" hidden="1" x14ac:dyDescent="0.25">
      <c r="A209" s="291"/>
      <c r="B209" s="315" t="s">
        <v>27</v>
      </c>
      <c r="C209" s="268"/>
      <c r="D209" s="772"/>
      <c r="E209" s="773"/>
      <c r="F209" s="774"/>
      <c r="G209" s="773"/>
      <c r="H209" s="775"/>
      <c r="I209" s="773"/>
      <c r="J209" s="776"/>
      <c r="K209" s="911"/>
      <c r="L209" s="912"/>
      <c r="M209" s="912"/>
      <c r="N209" s="912"/>
      <c r="O209" s="979"/>
      <c r="P209" s="980"/>
      <c r="Q209" s="981"/>
      <c r="R209" s="935"/>
      <c r="S209" s="935"/>
      <c r="T209" s="936"/>
    </row>
    <row r="210" spans="1:21" ht="18" hidden="1" customHeight="1" x14ac:dyDescent="0.25">
      <c r="A210" s="252" t="s">
        <v>195</v>
      </c>
      <c r="B210" s="252"/>
      <c r="C210" s="265" t="s">
        <v>361</v>
      </c>
      <c r="D210" s="755">
        <v>60</v>
      </c>
      <c r="E210" s="232"/>
      <c r="F210" s="231"/>
      <c r="G210" s="232"/>
      <c r="H210" s="753" t="e">
        <f>F210*#REF!/1000</f>
        <v>#REF!</v>
      </c>
      <c r="I210" s="232"/>
      <c r="J210" s="754">
        <v>100</v>
      </c>
      <c r="K210" s="233">
        <v>0.48</v>
      </c>
      <c r="L210" s="33">
        <v>0.12</v>
      </c>
      <c r="M210" s="33">
        <v>1.56</v>
      </c>
      <c r="N210" s="33">
        <v>8.4</v>
      </c>
      <c r="O210" s="234">
        <v>2.94</v>
      </c>
      <c r="P210" s="336">
        <f>K210*1.7</f>
        <v>0.81599999999999995</v>
      </c>
      <c r="Q210" s="333">
        <f t="shared" ref="Q210:T210" si="176">L210*1.7</f>
        <v>0.20399999999999999</v>
      </c>
      <c r="R210" s="330">
        <f t="shared" si="176"/>
        <v>2.6520000000000001</v>
      </c>
      <c r="S210" s="330">
        <f t="shared" si="176"/>
        <v>14.28</v>
      </c>
      <c r="T210" s="247">
        <f t="shared" si="176"/>
        <v>4.9980000000000002</v>
      </c>
    </row>
    <row r="211" spans="1:21" hidden="1" x14ac:dyDescent="0.25">
      <c r="A211" s="252" t="s">
        <v>148</v>
      </c>
      <c r="B211" s="252"/>
      <c r="C211" s="265" t="s">
        <v>357</v>
      </c>
      <c r="D211" s="249">
        <v>200</v>
      </c>
      <c r="E211" s="232">
        <f>E210</f>
        <v>0</v>
      </c>
      <c r="F211" s="231"/>
      <c r="G211" s="232"/>
      <c r="H211" s="232" t="e">
        <f>F211*#REF!/1000</f>
        <v>#REF!</v>
      </c>
      <c r="I211" s="232"/>
      <c r="J211" s="754">
        <v>250</v>
      </c>
      <c r="K211" s="426">
        <v>1.6</v>
      </c>
      <c r="L211" s="427">
        <v>3.4</v>
      </c>
      <c r="M211" s="427">
        <v>8.6</v>
      </c>
      <c r="N211" s="427">
        <v>128</v>
      </c>
      <c r="O211" s="433">
        <v>14.8</v>
      </c>
      <c r="P211" s="503">
        <f>K211*1.25</f>
        <v>2</v>
      </c>
      <c r="Q211" s="503">
        <f t="shared" ref="Q211:T211" si="177">L211*1.25</f>
        <v>4.25</v>
      </c>
      <c r="R211" s="503">
        <f t="shared" si="177"/>
        <v>10.75</v>
      </c>
      <c r="S211" s="503">
        <f t="shared" si="177"/>
        <v>160</v>
      </c>
      <c r="T211" s="503">
        <f t="shared" si="177"/>
        <v>18.5</v>
      </c>
      <c r="U211" s="504"/>
    </row>
    <row r="212" spans="1:21" hidden="1" x14ac:dyDescent="0.25">
      <c r="A212" s="282" t="s">
        <v>192</v>
      </c>
      <c r="B212" s="251"/>
      <c r="C212" s="266" t="s">
        <v>358</v>
      </c>
      <c r="D212" s="249">
        <v>75</v>
      </c>
      <c r="E212" s="232">
        <f>E211</f>
        <v>0</v>
      </c>
      <c r="F212" s="231"/>
      <c r="G212" s="232"/>
      <c r="H212" s="232" t="e">
        <f>F212*#REF!/1000</f>
        <v>#REF!</v>
      </c>
      <c r="I212" s="232"/>
      <c r="J212" s="754">
        <v>100</v>
      </c>
      <c r="K212" s="437">
        <v>18.3</v>
      </c>
      <c r="L212" s="438">
        <v>14.5</v>
      </c>
      <c r="M212" s="438">
        <v>31</v>
      </c>
      <c r="N212" s="438">
        <v>247</v>
      </c>
      <c r="O212" s="445">
        <v>0</v>
      </c>
      <c r="P212" s="505">
        <f t="shared" ref="P212" si="178">K212*1.7</f>
        <v>31.11</v>
      </c>
      <c r="Q212" s="506">
        <f t="shared" ref="Q212" si="179">L212*1.7</f>
        <v>24.65</v>
      </c>
      <c r="R212" s="455">
        <f t="shared" ref="R212" si="180">M212*1.7</f>
        <v>52.699999999999996</v>
      </c>
      <c r="S212" s="455">
        <f t="shared" ref="S212" si="181">N212*1.7</f>
        <v>419.9</v>
      </c>
      <c r="T212" s="456">
        <f t="shared" ref="T212" si="182">O212*1.7</f>
        <v>0</v>
      </c>
      <c r="U212" s="504"/>
    </row>
    <row r="213" spans="1:21" hidden="1" x14ac:dyDescent="0.25">
      <c r="A213" s="251" t="s">
        <v>176</v>
      </c>
      <c r="B213" s="251"/>
      <c r="C213" s="265" t="s">
        <v>52</v>
      </c>
      <c r="D213" s="249">
        <v>150</v>
      </c>
      <c r="E213" s="232">
        <f>E212</f>
        <v>0</v>
      </c>
      <c r="F213" s="231"/>
      <c r="G213" s="232"/>
      <c r="H213" s="232" t="e">
        <f>F213*#REF!/1000</f>
        <v>#REF!</v>
      </c>
      <c r="I213" s="232"/>
      <c r="J213" s="754">
        <v>180</v>
      </c>
      <c r="K213" s="437">
        <v>6.15</v>
      </c>
      <c r="L213" s="438">
        <v>5.55</v>
      </c>
      <c r="M213" s="438">
        <v>24</v>
      </c>
      <c r="N213" s="438">
        <v>167</v>
      </c>
      <c r="O213" s="439">
        <v>20.62</v>
      </c>
      <c r="P213" s="453">
        <f>K213*1.6</f>
        <v>9.8400000000000016</v>
      </c>
      <c r="Q213" s="454">
        <f t="shared" ref="Q213" si="183">L213*1.6</f>
        <v>8.8800000000000008</v>
      </c>
      <c r="R213" s="455">
        <f t="shared" ref="R213" si="184">M213*1.6</f>
        <v>38.400000000000006</v>
      </c>
      <c r="S213" s="455">
        <f t="shared" ref="S213" si="185">N213*1.6</f>
        <v>267.2</v>
      </c>
      <c r="T213" s="456">
        <f t="shared" ref="T213" si="186">O213*1.6</f>
        <v>32.992000000000004</v>
      </c>
      <c r="U213" s="504"/>
    </row>
    <row r="214" spans="1:21" hidden="1" x14ac:dyDescent="0.25">
      <c r="A214" s="429" t="s">
        <v>298</v>
      </c>
      <c r="B214" s="429"/>
      <c r="C214" s="430" t="s">
        <v>297</v>
      </c>
      <c r="D214" s="982">
        <v>200</v>
      </c>
      <c r="E214" s="983"/>
      <c r="F214" s="983"/>
      <c r="G214" s="983"/>
      <c r="H214" s="938"/>
      <c r="I214" s="983"/>
      <c r="J214" s="984">
        <v>200</v>
      </c>
      <c r="K214" s="426">
        <v>0.14000000000000001</v>
      </c>
      <c r="L214" s="427">
        <v>0.06</v>
      </c>
      <c r="M214" s="427">
        <v>21.78</v>
      </c>
      <c r="N214" s="427">
        <v>69.44</v>
      </c>
      <c r="O214" s="428">
        <v>40</v>
      </c>
      <c r="P214" s="431">
        <v>0.14000000000000001</v>
      </c>
      <c r="Q214" s="432">
        <v>0.06</v>
      </c>
      <c r="R214" s="427">
        <v>21.78</v>
      </c>
      <c r="S214" s="427">
        <v>69.44</v>
      </c>
      <c r="T214" s="433">
        <v>40</v>
      </c>
      <c r="U214" s="504"/>
    </row>
    <row r="215" spans="1:21" hidden="1" x14ac:dyDescent="0.25">
      <c r="A215" s="252" t="s">
        <v>135</v>
      </c>
      <c r="B215" s="252"/>
      <c r="C215" s="265" t="s">
        <v>15</v>
      </c>
      <c r="D215" s="755">
        <v>40</v>
      </c>
      <c r="E215" s="232"/>
      <c r="F215" s="231">
        <v>50</v>
      </c>
      <c r="G215" s="232">
        <v>50</v>
      </c>
      <c r="H215" s="753" t="e">
        <f>F215*#REF!/1000</f>
        <v>#REF!</v>
      </c>
      <c r="I215" s="232"/>
      <c r="J215" s="754">
        <v>60</v>
      </c>
      <c r="K215" s="437">
        <v>2.8</v>
      </c>
      <c r="L215" s="427">
        <v>0.51</v>
      </c>
      <c r="M215" s="427">
        <v>0.75</v>
      </c>
      <c r="N215" s="427">
        <v>90</v>
      </c>
      <c r="O215" s="433">
        <v>0</v>
      </c>
      <c r="P215" s="435">
        <v>2.8</v>
      </c>
      <c r="Q215" s="426">
        <f>K215*1.5</f>
        <v>4.1999999999999993</v>
      </c>
      <c r="R215" s="427">
        <f t="shared" ref="R215:T215" si="187">L215*1.5</f>
        <v>0.76500000000000001</v>
      </c>
      <c r="S215" s="427">
        <f t="shared" si="187"/>
        <v>1.125</v>
      </c>
      <c r="T215" s="445">
        <f t="shared" si="187"/>
        <v>135</v>
      </c>
      <c r="U215" s="504"/>
    </row>
    <row r="216" spans="1:21" ht="15.75" hidden="1" thickBot="1" x14ac:dyDescent="0.3">
      <c r="A216" s="283" t="s">
        <v>135</v>
      </c>
      <c r="B216" s="283"/>
      <c r="C216" s="278" t="s">
        <v>5</v>
      </c>
      <c r="D216" s="871">
        <v>20</v>
      </c>
      <c r="E216" s="872"/>
      <c r="F216" s="757">
        <v>50</v>
      </c>
      <c r="G216" s="872">
        <v>50</v>
      </c>
      <c r="H216" s="873" t="e">
        <f>F216*#REF!/1000</f>
        <v>#REF!</v>
      </c>
      <c r="I216" s="874"/>
      <c r="J216" s="903">
        <v>30</v>
      </c>
      <c r="K216" s="450">
        <v>4.0999999999999996</v>
      </c>
      <c r="L216" s="472">
        <v>0.7</v>
      </c>
      <c r="M216" s="472">
        <v>0.65</v>
      </c>
      <c r="N216" s="472">
        <v>97.5</v>
      </c>
      <c r="O216" s="507">
        <v>0</v>
      </c>
      <c r="P216" s="508">
        <v>4.0999999999999996</v>
      </c>
      <c r="Q216" s="509">
        <f>K216*1.5</f>
        <v>6.1499999999999995</v>
      </c>
      <c r="R216" s="502">
        <f t="shared" ref="R216" si="188">L216*1.5</f>
        <v>1.0499999999999998</v>
      </c>
      <c r="S216" s="502">
        <f t="shared" ref="S216" si="189">M216*1.5</f>
        <v>0.97500000000000009</v>
      </c>
      <c r="T216" s="466">
        <f t="shared" ref="T216" si="190">N216*1.5</f>
        <v>146.25</v>
      </c>
      <c r="U216" s="504"/>
    </row>
    <row r="217" spans="1:21" ht="15.75" hidden="1" thickBot="1" x14ac:dyDescent="0.3">
      <c r="A217" s="288"/>
      <c r="B217" s="288"/>
      <c r="C217" s="289" t="s">
        <v>107</v>
      </c>
      <c r="D217" s="968"/>
      <c r="E217" s="760"/>
      <c r="F217" s="761"/>
      <c r="G217" s="760"/>
      <c r="H217" s="762"/>
      <c r="I217" s="969"/>
      <c r="J217" s="763"/>
      <c r="K217" s="985">
        <f t="shared" ref="K217:T217" si="191">SUM(K210:K216)</f>
        <v>33.57</v>
      </c>
      <c r="L217" s="985">
        <f t="shared" si="191"/>
        <v>24.84</v>
      </c>
      <c r="M217" s="985">
        <f t="shared" si="191"/>
        <v>88.34</v>
      </c>
      <c r="N217" s="985">
        <f t="shared" si="191"/>
        <v>807.33999999999992</v>
      </c>
      <c r="O217" s="985">
        <f t="shared" si="191"/>
        <v>78.36</v>
      </c>
      <c r="P217" s="985">
        <f t="shared" si="191"/>
        <v>50.806000000000004</v>
      </c>
      <c r="Q217" s="986">
        <f t="shared" si="191"/>
        <v>48.393999999999998</v>
      </c>
      <c r="R217" s="986">
        <f t="shared" si="191"/>
        <v>128.09700000000001</v>
      </c>
      <c r="S217" s="986">
        <f t="shared" si="191"/>
        <v>932.92</v>
      </c>
      <c r="T217" s="987">
        <f t="shared" si="191"/>
        <v>377.74</v>
      </c>
      <c r="U217" s="504"/>
    </row>
    <row r="218" spans="1:21" hidden="1" x14ac:dyDescent="0.25">
      <c r="A218" s="291"/>
      <c r="B218" s="307" t="s">
        <v>296</v>
      </c>
      <c r="C218" s="274"/>
      <c r="D218" s="910"/>
      <c r="E218" s="773"/>
      <c r="F218" s="774"/>
      <c r="G218" s="773"/>
      <c r="H218" s="773"/>
      <c r="I218" s="773"/>
      <c r="J218" s="776"/>
      <c r="K218" s="467"/>
      <c r="L218" s="468"/>
      <c r="M218" s="468"/>
      <c r="N218" s="988"/>
      <c r="O218" s="989"/>
      <c r="P218" s="484"/>
      <c r="Q218" s="481"/>
      <c r="R218" s="468"/>
      <c r="S218" s="988"/>
      <c r="T218" s="990"/>
      <c r="U218" s="504"/>
    </row>
    <row r="219" spans="1:21" hidden="1" x14ac:dyDescent="0.25">
      <c r="A219" s="251" t="s">
        <v>298</v>
      </c>
      <c r="B219" s="251"/>
      <c r="C219" s="266" t="s">
        <v>326</v>
      </c>
      <c r="D219" s="249">
        <v>200</v>
      </c>
      <c r="E219" s="232"/>
      <c r="F219" s="232">
        <v>204</v>
      </c>
      <c r="G219" s="232">
        <v>200</v>
      </c>
      <c r="H219" s="232" t="e">
        <f>#REF!*F219/1000</f>
        <v>#REF!</v>
      </c>
      <c r="I219" s="232"/>
      <c r="J219" s="754">
        <v>200</v>
      </c>
      <c r="K219" s="426">
        <v>6.6</v>
      </c>
      <c r="L219" s="427">
        <v>5</v>
      </c>
      <c r="M219" s="427">
        <v>10.8</v>
      </c>
      <c r="N219" s="427">
        <v>104</v>
      </c>
      <c r="O219" s="428">
        <v>0.2</v>
      </c>
      <c r="P219" s="426">
        <v>6.6</v>
      </c>
      <c r="Q219" s="427">
        <v>5</v>
      </c>
      <c r="R219" s="427">
        <v>10.8</v>
      </c>
      <c r="S219" s="427">
        <v>104</v>
      </c>
      <c r="T219" s="428">
        <v>0.2</v>
      </c>
      <c r="U219" s="504"/>
    </row>
    <row r="220" spans="1:21" ht="15.75" hidden="1" thickBot="1" x14ac:dyDescent="0.3">
      <c r="A220" s="283" t="s">
        <v>267</v>
      </c>
      <c r="B220" s="283"/>
      <c r="C220" s="278" t="s">
        <v>266</v>
      </c>
      <c r="D220" s="756">
        <v>20</v>
      </c>
      <c r="E220" s="872"/>
      <c r="F220" s="757">
        <v>20</v>
      </c>
      <c r="G220" s="872"/>
      <c r="H220" s="873"/>
      <c r="I220" s="872"/>
      <c r="J220" s="903">
        <v>20</v>
      </c>
      <c r="K220" s="469">
        <v>1.5</v>
      </c>
      <c r="L220" s="470">
        <v>1.9</v>
      </c>
      <c r="M220" s="438">
        <v>34.799999999999997</v>
      </c>
      <c r="N220" s="470">
        <v>140</v>
      </c>
      <c r="O220" s="477"/>
      <c r="P220" s="463">
        <v>1.5</v>
      </c>
      <c r="Q220" s="483">
        <v>1.9</v>
      </c>
      <c r="R220" s="438">
        <v>34.799999999999997</v>
      </c>
      <c r="S220" s="470">
        <v>140</v>
      </c>
      <c r="T220" s="441"/>
      <c r="U220" s="504"/>
    </row>
    <row r="221" spans="1:21" ht="15.75" hidden="1" thickBot="1" x14ac:dyDescent="0.3">
      <c r="A221" s="293"/>
      <c r="B221" s="293"/>
      <c r="C221" s="289" t="s">
        <v>107</v>
      </c>
      <c r="D221" s="759"/>
      <c r="E221" s="760"/>
      <c r="F221" s="761"/>
      <c r="G221" s="760"/>
      <c r="H221" s="762"/>
      <c r="I221" s="760"/>
      <c r="J221" s="763"/>
      <c r="K221" s="985">
        <f>SUM(K219:K220)</f>
        <v>8.1</v>
      </c>
      <c r="L221" s="985">
        <f t="shared" ref="L221:T221" si="192">SUM(L219:L220)</f>
        <v>6.9</v>
      </c>
      <c r="M221" s="985">
        <f t="shared" si="192"/>
        <v>45.599999999999994</v>
      </c>
      <c r="N221" s="985">
        <f t="shared" si="192"/>
        <v>244</v>
      </c>
      <c r="O221" s="991">
        <f t="shared" si="192"/>
        <v>0.2</v>
      </c>
      <c r="P221" s="992">
        <f t="shared" si="192"/>
        <v>8.1</v>
      </c>
      <c r="Q221" s="993">
        <f t="shared" si="192"/>
        <v>6.9</v>
      </c>
      <c r="R221" s="985">
        <f t="shared" si="192"/>
        <v>45.599999999999994</v>
      </c>
      <c r="S221" s="985">
        <f t="shared" si="192"/>
        <v>244</v>
      </c>
      <c r="T221" s="992">
        <f t="shared" si="192"/>
        <v>0.2</v>
      </c>
      <c r="U221" s="504"/>
    </row>
    <row r="222" spans="1:21" ht="15.75" hidden="1" thickBot="1" x14ac:dyDescent="0.3">
      <c r="A222" s="293"/>
      <c r="B222" s="293"/>
      <c r="C222" s="306" t="s">
        <v>333</v>
      </c>
      <c r="D222" s="879"/>
      <c r="E222" s="880"/>
      <c r="F222" s="880"/>
      <c r="G222" s="880"/>
      <c r="H222" s="880"/>
      <c r="I222" s="880"/>
      <c r="J222" s="922"/>
      <c r="K222" s="851">
        <f t="shared" ref="K222:T222" si="193">K221+K217+K208</f>
        <v>67.569999999999993</v>
      </c>
      <c r="L222" s="851">
        <f t="shared" si="193"/>
        <v>64.81</v>
      </c>
      <c r="M222" s="851">
        <f t="shared" si="193"/>
        <v>202.58999999999997</v>
      </c>
      <c r="N222" s="851">
        <f t="shared" si="193"/>
        <v>1780.61</v>
      </c>
      <c r="O222" s="881">
        <f t="shared" si="193"/>
        <v>103.49000000000001</v>
      </c>
      <c r="P222" s="768">
        <f t="shared" si="193"/>
        <v>85.806000000000012</v>
      </c>
      <c r="Q222" s="769">
        <f t="shared" si="193"/>
        <v>88.538999999999987</v>
      </c>
      <c r="R222" s="882">
        <f t="shared" si="193"/>
        <v>242.512</v>
      </c>
      <c r="S222" s="882">
        <f t="shared" si="193"/>
        <v>1930.5650000000001</v>
      </c>
      <c r="T222" s="768">
        <f t="shared" si="193"/>
        <v>402.87</v>
      </c>
      <c r="U222" s="504"/>
    </row>
    <row r="223" spans="1:21" ht="18.75" hidden="1" x14ac:dyDescent="0.3">
      <c r="A223" s="303"/>
      <c r="B223" s="303"/>
      <c r="C223" s="304"/>
      <c r="D223" s="732" t="s">
        <v>347</v>
      </c>
      <c r="E223" s="994" t="s">
        <v>75</v>
      </c>
      <c r="F223" s="300"/>
      <c r="G223" s="300"/>
      <c r="H223" s="733"/>
      <c r="I223" s="300"/>
      <c r="J223" s="301"/>
      <c r="K223" s="305"/>
      <c r="L223" s="300"/>
      <c r="M223" s="300"/>
      <c r="N223" s="300"/>
      <c r="O223" s="343"/>
      <c r="P223" s="390"/>
      <c r="Q223" s="385"/>
      <c r="R223" s="331"/>
      <c r="S223" s="331"/>
      <c r="T223" s="332"/>
    </row>
    <row r="224" spans="1:21" ht="28.5" hidden="1" customHeight="1" x14ac:dyDescent="0.25">
      <c r="A224" s="281" t="s">
        <v>110</v>
      </c>
      <c r="B224" s="250" t="s">
        <v>109</v>
      </c>
      <c r="C224" s="270" t="s">
        <v>18</v>
      </c>
      <c r="D224" s="734" t="s">
        <v>19</v>
      </c>
      <c r="E224" s="735" t="s">
        <v>29</v>
      </c>
      <c r="F224" s="735" t="s">
        <v>20</v>
      </c>
      <c r="G224" s="735" t="s">
        <v>21</v>
      </c>
      <c r="H224" s="736" t="s">
        <v>33</v>
      </c>
      <c r="I224" s="735"/>
      <c r="J224" s="734" t="s">
        <v>19</v>
      </c>
      <c r="K224" s="737" t="s">
        <v>23</v>
      </c>
      <c r="L224" s="738" t="s">
        <v>24</v>
      </c>
      <c r="M224" s="738" t="s">
        <v>22</v>
      </c>
      <c r="N224" s="739" t="s">
        <v>25</v>
      </c>
      <c r="O224" s="740" t="s">
        <v>26</v>
      </c>
      <c r="P224" s="741" t="s">
        <v>23</v>
      </c>
      <c r="Q224" s="742" t="s">
        <v>24</v>
      </c>
      <c r="R224" s="738" t="s">
        <v>22</v>
      </c>
      <c r="S224" s="739" t="s">
        <v>25</v>
      </c>
      <c r="T224" s="743" t="s">
        <v>26</v>
      </c>
    </row>
    <row r="225" spans="1:20" hidden="1" x14ac:dyDescent="0.25">
      <c r="A225" s="251"/>
      <c r="B225" s="259" t="s">
        <v>28</v>
      </c>
      <c r="C225" s="253"/>
      <c r="D225" s="885"/>
      <c r="E225" s="735"/>
      <c r="F225" s="735"/>
      <c r="G225" s="735"/>
      <c r="H225" s="736"/>
      <c r="I225" s="735"/>
      <c r="J225" s="849"/>
      <c r="K225" s="737"/>
      <c r="L225" s="738"/>
      <c r="M225" s="738"/>
      <c r="N225" s="739"/>
      <c r="O225" s="740"/>
      <c r="P225" s="741"/>
      <c r="Q225" s="742"/>
      <c r="R225" s="738"/>
      <c r="S225" s="739"/>
      <c r="T225" s="743"/>
    </row>
    <row r="226" spans="1:20" hidden="1" x14ac:dyDescent="0.25">
      <c r="A226" s="252" t="s">
        <v>93</v>
      </c>
      <c r="B226" s="251"/>
      <c r="C226" s="265" t="s">
        <v>304</v>
      </c>
      <c r="D226" s="249">
        <v>200</v>
      </c>
      <c r="E226" s="232" t="e">
        <f>#REF!</f>
        <v>#REF!</v>
      </c>
      <c r="F226" s="231"/>
      <c r="G226" s="232"/>
      <c r="H226" s="753"/>
      <c r="I226" s="232"/>
      <c r="J226" s="754">
        <v>200</v>
      </c>
      <c r="K226" s="233">
        <v>8.3000000000000007</v>
      </c>
      <c r="L226" s="33">
        <v>8</v>
      </c>
      <c r="M226" s="33">
        <v>45.7</v>
      </c>
      <c r="N226" s="33">
        <v>286</v>
      </c>
      <c r="O226" s="123">
        <v>0.65</v>
      </c>
      <c r="P226" s="272">
        <f>K226</f>
        <v>8.3000000000000007</v>
      </c>
      <c r="Q226" s="272">
        <f t="shared" ref="Q226" si="194">L226</f>
        <v>8</v>
      </c>
      <c r="R226" s="272">
        <f t="shared" ref="R226" si="195">M226</f>
        <v>45.7</v>
      </c>
      <c r="S226" s="272">
        <f t="shared" ref="S226" si="196">N226</f>
        <v>286</v>
      </c>
      <c r="T226" s="272">
        <f t="shared" ref="T226" si="197">O226</f>
        <v>0.65</v>
      </c>
    </row>
    <row r="227" spans="1:20" hidden="1" x14ac:dyDescent="0.25">
      <c r="A227" s="252" t="s">
        <v>88</v>
      </c>
      <c r="B227" s="251"/>
      <c r="C227" s="265" t="s">
        <v>3</v>
      </c>
      <c r="D227" s="249">
        <v>200</v>
      </c>
      <c r="E227" s="232" t="e">
        <f>E226</f>
        <v>#REF!</v>
      </c>
      <c r="F227" s="232"/>
      <c r="G227" s="232"/>
      <c r="H227" s="753" t="e">
        <f>F227*#REF!/1000</f>
        <v>#REF!</v>
      </c>
      <c r="I227" s="232"/>
      <c r="J227" s="754">
        <v>200</v>
      </c>
      <c r="K227" s="235">
        <v>2.8</v>
      </c>
      <c r="L227" s="141">
        <v>9</v>
      </c>
      <c r="M227" s="141">
        <v>31.7</v>
      </c>
      <c r="N227" s="141">
        <v>120</v>
      </c>
      <c r="O227" s="337">
        <v>0.72</v>
      </c>
      <c r="P227" s="392">
        <f>K227</f>
        <v>2.8</v>
      </c>
      <c r="Q227" s="378">
        <f t="shared" ref="Q227:T227" si="198">L227</f>
        <v>9</v>
      </c>
      <c r="R227" s="141">
        <f t="shared" si="198"/>
        <v>31.7</v>
      </c>
      <c r="S227" s="141">
        <f t="shared" si="198"/>
        <v>120</v>
      </c>
      <c r="T227" s="371">
        <f t="shared" si="198"/>
        <v>0.72</v>
      </c>
    </row>
    <row r="228" spans="1:20" hidden="1" x14ac:dyDescent="0.25">
      <c r="A228" s="251" t="s">
        <v>256</v>
      </c>
      <c r="B228" s="251"/>
      <c r="C228" s="266" t="s">
        <v>259</v>
      </c>
      <c r="D228" s="755" t="s">
        <v>307</v>
      </c>
      <c r="E228" s="232" t="e">
        <f>E227</f>
        <v>#REF!</v>
      </c>
      <c r="F228" s="232"/>
      <c r="G228" s="232"/>
      <c r="H228" s="753" t="e">
        <f>F228*#REF!/1000</f>
        <v>#REF!</v>
      </c>
      <c r="I228" s="232"/>
      <c r="J228" s="754" t="s">
        <v>308</v>
      </c>
      <c r="K228" s="243">
        <v>6.25</v>
      </c>
      <c r="L228" s="170">
        <v>9.3000000000000007</v>
      </c>
      <c r="M228" s="170">
        <v>13</v>
      </c>
      <c r="N228" s="170">
        <v>148</v>
      </c>
      <c r="O228" s="346">
        <v>0.14000000000000001</v>
      </c>
      <c r="P228" s="395">
        <f>K228*1.5</f>
        <v>9.375</v>
      </c>
      <c r="Q228" s="367">
        <f t="shared" ref="Q228" si="199">L228*1.5</f>
        <v>13.950000000000001</v>
      </c>
      <c r="R228" s="364">
        <f t="shared" ref="R228" si="200">M228*1.5</f>
        <v>19.5</v>
      </c>
      <c r="S228" s="364">
        <f t="shared" ref="S228" si="201">N228*1.5</f>
        <v>222</v>
      </c>
      <c r="T228" s="379">
        <f t="shared" ref="T228" si="202">O228*1.5</f>
        <v>0.21000000000000002</v>
      </c>
    </row>
    <row r="229" spans="1:20" hidden="1" x14ac:dyDescent="0.25">
      <c r="A229" s="252" t="s">
        <v>135</v>
      </c>
      <c r="B229" s="252"/>
      <c r="C229" s="265" t="s">
        <v>5</v>
      </c>
      <c r="D229" s="755">
        <v>30</v>
      </c>
      <c r="E229" s="232"/>
      <c r="F229" s="231">
        <v>20</v>
      </c>
      <c r="G229" s="232">
        <v>20</v>
      </c>
      <c r="H229" s="753" t="e">
        <f>F229*#REF!/1000</f>
        <v>#REF!</v>
      </c>
      <c r="I229" s="232"/>
      <c r="J229" s="754">
        <v>40</v>
      </c>
      <c r="K229" s="237">
        <v>2</v>
      </c>
      <c r="L229" s="356">
        <v>0.35</v>
      </c>
      <c r="M229" s="356">
        <v>0.33</v>
      </c>
      <c r="N229" s="356">
        <v>48.75</v>
      </c>
      <c r="O229" s="359"/>
      <c r="P229" s="391">
        <f>K229*1.5</f>
        <v>3</v>
      </c>
      <c r="Q229" s="369">
        <f t="shared" ref="Q229" si="203">L229*1.5</f>
        <v>0.52499999999999991</v>
      </c>
      <c r="R229" s="170">
        <f t="shared" ref="R229" si="204">M229*1.5</f>
        <v>0.495</v>
      </c>
      <c r="S229" s="170">
        <f t="shared" ref="S229" si="205">N229*1.5</f>
        <v>73.125</v>
      </c>
      <c r="T229" s="234">
        <f t="shared" ref="T229" si="206">O229*1.5</f>
        <v>0</v>
      </c>
    </row>
    <row r="230" spans="1:20" ht="15.75" hidden="1" thickBot="1" x14ac:dyDescent="0.3">
      <c r="A230" s="283" t="s">
        <v>280</v>
      </c>
      <c r="B230" s="283"/>
      <c r="C230" s="278" t="s">
        <v>379</v>
      </c>
      <c r="D230" s="756" t="s">
        <v>282</v>
      </c>
      <c r="E230" s="757" t="s">
        <v>282</v>
      </c>
      <c r="F230" s="757" t="s">
        <v>282</v>
      </c>
      <c r="G230" s="757" t="s">
        <v>282</v>
      </c>
      <c r="H230" s="757" t="s">
        <v>282</v>
      </c>
      <c r="I230" s="757" t="s">
        <v>282</v>
      </c>
      <c r="J230" s="758" t="s">
        <v>282</v>
      </c>
      <c r="K230" s="284">
        <v>0.4</v>
      </c>
      <c r="L230" s="328">
        <v>0.3</v>
      </c>
      <c r="M230" s="328">
        <v>10.3</v>
      </c>
      <c r="N230" s="328">
        <v>46</v>
      </c>
      <c r="O230" s="358">
        <v>60</v>
      </c>
      <c r="P230" s="393">
        <v>0.4</v>
      </c>
      <c r="Q230" s="386">
        <v>0.3</v>
      </c>
      <c r="R230" s="344">
        <v>10.3</v>
      </c>
      <c r="S230" s="344">
        <v>46</v>
      </c>
      <c r="T230" s="327">
        <v>60</v>
      </c>
    </row>
    <row r="231" spans="1:20" ht="15.75" hidden="1" thickBot="1" x14ac:dyDescent="0.3">
      <c r="A231" s="314"/>
      <c r="B231" s="314"/>
      <c r="C231" s="289" t="s">
        <v>107</v>
      </c>
      <c r="D231" s="759"/>
      <c r="E231" s="760"/>
      <c r="F231" s="761"/>
      <c r="G231" s="760"/>
      <c r="H231" s="762" t="e">
        <f>F231*#REF!/1000</f>
        <v>#REF!</v>
      </c>
      <c r="I231" s="760"/>
      <c r="J231" s="763"/>
      <c r="K231" s="976">
        <f t="shared" ref="K231:T231" si="207">K226+K227+K228+K229+K230</f>
        <v>19.75</v>
      </c>
      <c r="L231" s="925">
        <f t="shared" si="207"/>
        <v>26.950000000000003</v>
      </c>
      <c r="M231" s="925">
        <f t="shared" si="207"/>
        <v>101.03</v>
      </c>
      <c r="N231" s="925">
        <f t="shared" si="207"/>
        <v>648.75</v>
      </c>
      <c r="O231" s="926">
        <f t="shared" si="207"/>
        <v>61.51</v>
      </c>
      <c r="P231" s="927">
        <f t="shared" si="207"/>
        <v>23.875</v>
      </c>
      <c r="Q231" s="928">
        <f t="shared" si="207"/>
        <v>31.775000000000002</v>
      </c>
      <c r="R231" s="929">
        <f t="shared" si="207"/>
        <v>107.69500000000001</v>
      </c>
      <c r="S231" s="929">
        <f t="shared" si="207"/>
        <v>747.125</v>
      </c>
      <c r="T231" s="995">
        <f t="shared" si="207"/>
        <v>61.58</v>
      </c>
    </row>
    <row r="232" spans="1:20" hidden="1" x14ac:dyDescent="0.25">
      <c r="A232" s="291"/>
      <c r="B232" s="313" t="s">
        <v>27</v>
      </c>
      <c r="C232" s="268"/>
      <c r="D232" s="772"/>
      <c r="E232" s="773"/>
      <c r="F232" s="774"/>
      <c r="G232" s="773"/>
      <c r="H232" s="775"/>
      <c r="I232" s="773"/>
      <c r="J232" s="776"/>
      <c r="K232" s="911"/>
      <c r="L232" s="912"/>
      <c r="M232" s="912"/>
      <c r="N232" s="912"/>
      <c r="O232" s="932"/>
      <c r="P232" s="933"/>
      <c r="Q232" s="934"/>
      <c r="R232" s="935"/>
      <c r="S232" s="935"/>
      <c r="T232" s="936"/>
    </row>
    <row r="233" spans="1:20" ht="18" hidden="1" customHeight="1" x14ac:dyDescent="0.25">
      <c r="A233" s="252" t="s">
        <v>195</v>
      </c>
      <c r="B233" s="252"/>
      <c r="C233" s="265" t="s">
        <v>355</v>
      </c>
      <c r="D233" s="755">
        <v>60</v>
      </c>
      <c r="E233" s="232"/>
      <c r="F233" s="231"/>
      <c r="G233" s="232"/>
      <c r="H233" s="753" t="e">
        <f>F233*#REF!/1000</f>
        <v>#REF!</v>
      </c>
      <c r="I233" s="232"/>
      <c r="J233" s="754">
        <v>100</v>
      </c>
      <c r="K233" s="233">
        <v>0.48</v>
      </c>
      <c r="L233" s="33">
        <v>0.12</v>
      </c>
      <c r="M233" s="33">
        <v>1.56</v>
      </c>
      <c r="N233" s="33">
        <v>8.4</v>
      </c>
      <c r="O233" s="123">
        <v>2.94</v>
      </c>
      <c r="P233" s="394">
        <f>K233*1.7</f>
        <v>0.81599999999999995</v>
      </c>
      <c r="Q233" s="366">
        <f t="shared" ref="Q233:T233" si="208">L233*1.7</f>
        <v>0.20399999999999999</v>
      </c>
      <c r="R233" s="330">
        <f t="shared" si="208"/>
        <v>2.6520000000000001</v>
      </c>
      <c r="S233" s="330">
        <f t="shared" si="208"/>
        <v>14.28</v>
      </c>
      <c r="T233" s="247">
        <f t="shared" si="208"/>
        <v>4.9980000000000002</v>
      </c>
    </row>
    <row r="234" spans="1:20" hidden="1" x14ac:dyDescent="0.25">
      <c r="A234" s="251" t="s">
        <v>177</v>
      </c>
      <c r="B234" s="251"/>
      <c r="C234" s="265" t="s">
        <v>286</v>
      </c>
      <c r="D234" s="249">
        <v>200</v>
      </c>
      <c r="E234" s="232">
        <f>E233</f>
        <v>0</v>
      </c>
      <c r="F234" s="231"/>
      <c r="G234" s="232"/>
      <c r="H234" s="753" t="e">
        <f>F234*#REF!/1000</f>
        <v>#REF!</v>
      </c>
      <c r="I234" s="232"/>
      <c r="J234" s="754">
        <v>250</v>
      </c>
      <c r="K234" s="235">
        <v>4.8</v>
      </c>
      <c r="L234" s="99">
        <v>8.1999999999999993</v>
      </c>
      <c r="M234" s="99">
        <v>28</v>
      </c>
      <c r="N234" s="99">
        <v>118</v>
      </c>
      <c r="O234" s="189">
        <v>28.14</v>
      </c>
      <c r="P234" s="394">
        <f t="shared" ref="P234:P235" si="209">K234*1.7</f>
        <v>8.16</v>
      </c>
      <c r="Q234" s="366">
        <f t="shared" ref="Q234:Q235" si="210">L234*1.7</f>
        <v>13.939999999999998</v>
      </c>
      <c r="R234" s="330">
        <f t="shared" ref="R234:R235" si="211">M234*1.7</f>
        <v>47.6</v>
      </c>
      <c r="S234" s="330">
        <f t="shared" ref="S234:S235" si="212">N234*1.7</f>
        <v>200.6</v>
      </c>
      <c r="T234" s="247">
        <f t="shared" ref="T234:T235" si="213">O234*1.7</f>
        <v>47.838000000000001</v>
      </c>
    </row>
    <row r="235" spans="1:20" hidden="1" x14ac:dyDescent="0.25">
      <c r="A235" s="252" t="s">
        <v>179</v>
      </c>
      <c r="B235" s="251"/>
      <c r="C235" s="265" t="s">
        <v>101</v>
      </c>
      <c r="D235" s="249">
        <v>75</v>
      </c>
      <c r="E235" s="232">
        <f>E234</f>
        <v>0</v>
      </c>
      <c r="F235" s="231"/>
      <c r="G235" s="232"/>
      <c r="H235" s="753" t="e">
        <f>F235*#REF!/1000</f>
        <v>#REF!</v>
      </c>
      <c r="I235" s="232"/>
      <c r="J235" s="754">
        <v>100</v>
      </c>
      <c r="K235" s="235">
        <v>11.5</v>
      </c>
      <c r="L235" s="33">
        <v>11</v>
      </c>
      <c r="M235" s="99">
        <v>9</v>
      </c>
      <c r="N235" s="99">
        <v>192.5</v>
      </c>
      <c r="O235" s="189">
        <v>1.2E-2</v>
      </c>
      <c r="P235" s="394">
        <f t="shared" si="209"/>
        <v>19.55</v>
      </c>
      <c r="Q235" s="366">
        <f t="shared" si="210"/>
        <v>18.7</v>
      </c>
      <c r="R235" s="330">
        <f t="shared" si="211"/>
        <v>15.299999999999999</v>
      </c>
      <c r="S235" s="330">
        <f t="shared" si="212"/>
        <v>327.25</v>
      </c>
      <c r="T235" s="247">
        <f t="shared" si="213"/>
        <v>2.0400000000000001E-2</v>
      </c>
    </row>
    <row r="236" spans="1:20" hidden="1" x14ac:dyDescent="0.25">
      <c r="A236" s="251" t="s">
        <v>181</v>
      </c>
      <c r="B236" s="251"/>
      <c r="C236" s="265" t="s">
        <v>99</v>
      </c>
      <c r="D236" s="249">
        <v>150</v>
      </c>
      <c r="E236" s="232" t="e">
        <f>#REF!</f>
        <v>#REF!</v>
      </c>
      <c r="F236" s="231"/>
      <c r="G236" s="232"/>
      <c r="H236" s="753" t="e">
        <f>F236*#REF!/1000</f>
        <v>#REF!</v>
      </c>
      <c r="I236" s="232"/>
      <c r="J236" s="754">
        <v>180</v>
      </c>
      <c r="K236" s="235">
        <v>6.15</v>
      </c>
      <c r="L236" s="99">
        <v>5.55</v>
      </c>
      <c r="M236" s="99">
        <v>24</v>
      </c>
      <c r="N236" s="99">
        <v>167</v>
      </c>
      <c r="O236" s="189">
        <v>20.62</v>
      </c>
      <c r="P236" s="394">
        <f>K236*1.6</f>
        <v>9.8400000000000016</v>
      </c>
      <c r="Q236" s="366">
        <f t="shared" ref="Q236" si="214">L236*1.6</f>
        <v>8.8800000000000008</v>
      </c>
      <c r="R236" s="330">
        <f t="shared" ref="R236" si="215">M236*1.6</f>
        <v>38.400000000000006</v>
      </c>
      <c r="S236" s="330">
        <f t="shared" ref="S236" si="216">N236*1.6</f>
        <v>267.2</v>
      </c>
      <c r="T236" s="247">
        <f t="shared" ref="T236" si="217">O236*1.6</f>
        <v>32.992000000000004</v>
      </c>
    </row>
    <row r="237" spans="1:20" hidden="1" x14ac:dyDescent="0.25">
      <c r="A237" s="251" t="s">
        <v>141</v>
      </c>
      <c r="B237" s="252"/>
      <c r="C237" s="266" t="s">
        <v>14</v>
      </c>
      <c r="D237" s="755">
        <v>200</v>
      </c>
      <c r="E237" s="232" t="e">
        <f>#REF!</f>
        <v>#REF!</v>
      </c>
      <c r="F237" s="231"/>
      <c r="G237" s="232"/>
      <c r="H237" s="753" t="e">
        <f>F237*#REF!/1000</f>
        <v>#REF!</v>
      </c>
      <c r="I237" s="232"/>
      <c r="J237" s="754">
        <v>200</v>
      </c>
      <c r="K237" s="233">
        <v>0.6</v>
      </c>
      <c r="L237" s="33">
        <v>0.2</v>
      </c>
      <c r="M237" s="170">
        <v>29.6</v>
      </c>
      <c r="N237" s="33">
        <v>110</v>
      </c>
      <c r="O237" s="123">
        <v>0.73</v>
      </c>
      <c r="P237" s="272">
        <v>0.6</v>
      </c>
      <c r="Q237" s="373">
        <v>0.2</v>
      </c>
      <c r="R237" s="170">
        <v>29.6</v>
      </c>
      <c r="S237" s="33">
        <v>110</v>
      </c>
      <c r="T237" s="234">
        <v>0.73</v>
      </c>
    </row>
    <row r="238" spans="1:20" hidden="1" x14ac:dyDescent="0.25">
      <c r="A238" s="252" t="s">
        <v>135</v>
      </c>
      <c r="B238" s="252"/>
      <c r="C238" s="265" t="s">
        <v>15</v>
      </c>
      <c r="D238" s="755">
        <v>40</v>
      </c>
      <c r="E238" s="232"/>
      <c r="F238" s="231">
        <v>50</v>
      </c>
      <c r="G238" s="232">
        <v>50</v>
      </c>
      <c r="H238" s="753" t="e">
        <f>F238*#REF!/1000</f>
        <v>#REF!</v>
      </c>
      <c r="I238" s="232"/>
      <c r="J238" s="754">
        <v>60</v>
      </c>
      <c r="K238" s="233">
        <v>2.8</v>
      </c>
      <c r="L238" s="33">
        <v>0.51</v>
      </c>
      <c r="M238" s="33">
        <v>6.5</v>
      </c>
      <c r="N238" s="33">
        <v>90</v>
      </c>
      <c r="O238" s="123">
        <v>0</v>
      </c>
      <c r="P238" s="272">
        <f>K238*1.5</f>
        <v>4.1999999999999993</v>
      </c>
      <c r="Q238" s="373">
        <f t="shared" ref="Q238:T238" si="218">L238*1.5</f>
        <v>0.76500000000000001</v>
      </c>
      <c r="R238" s="33">
        <f t="shared" si="218"/>
        <v>9.75</v>
      </c>
      <c r="S238" s="33">
        <f t="shared" si="218"/>
        <v>135</v>
      </c>
      <c r="T238" s="234">
        <f t="shared" si="218"/>
        <v>0</v>
      </c>
    </row>
    <row r="239" spans="1:20" ht="15.75" hidden="1" thickBot="1" x14ac:dyDescent="0.3">
      <c r="A239" s="283" t="s">
        <v>135</v>
      </c>
      <c r="B239" s="283"/>
      <c r="C239" s="278" t="s">
        <v>5</v>
      </c>
      <c r="D239" s="871">
        <v>20</v>
      </c>
      <c r="E239" s="872"/>
      <c r="F239" s="757">
        <v>50</v>
      </c>
      <c r="G239" s="872">
        <v>50</v>
      </c>
      <c r="H239" s="873" t="e">
        <f>F239*#REF!/1000</f>
        <v>#REF!</v>
      </c>
      <c r="I239" s="874"/>
      <c r="J239" s="903">
        <v>30</v>
      </c>
      <c r="K239" s="284">
        <v>4.0999999999999996</v>
      </c>
      <c r="L239" s="285">
        <v>0.7</v>
      </c>
      <c r="M239" s="285">
        <v>4.5999999999999996</v>
      </c>
      <c r="N239" s="285">
        <v>97.5</v>
      </c>
      <c r="O239" s="290">
        <v>0</v>
      </c>
      <c r="P239" s="384">
        <f>K239*1.5</f>
        <v>6.1499999999999995</v>
      </c>
      <c r="Q239" s="387">
        <f t="shared" ref="Q239" si="219">L239*1.5</f>
        <v>1.0499999999999998</v>
      </c>
      <c r="R239" s="338">
        <f t="shared" ref="R239" si="220">M239*1.5</f>
        <v>6.8999999999999995</v>
      </c>
      <c r="S239" s="338">
        <f t="shared" ref="S239" si="221">N239*1.5</f>
        <v>146.25</v>
      </c>
      <c r="T239" s="339">
        <f t="shared" ref="T239" si="222">O239*1.5</f>
        <v>0</v>
      </c>
    </row>
    <row r="240" spans="1:20" ht="15.75" hidden="1" thickBot="1" x14ac:dyDescent="0.3">
      <c r="A240" s="288"/>
      <c r="B240" s="288"/>
      <c r="C240" s="289" t="s">
        <v>107</v>
      </c>
      <c r="D240" s="968"/>
      <c r="E240" s="760"/>
      <c r="F240" s="761"/>
      <c r="G240" s="760"/>
      <c r="H240" s="762"/>
      <c r="I240" s="969"/>
      <c r="J240" s="763"/>
      <c r="K240" s="996">
        <f t="shared" ref="K240:T240" si="223">SUM(K233:K239)</f>
        <v>30.43</v>
      </c>
      <c r="L240" s="996">
        <f t="shared" si="223"/>
        <v>26.28</v>
      </c>
      <c r="M240" s="996">
        <f t="shared" si="223"/>
        <v>103.25999999999999</v>
      </c>
      <c r="N240" s="996">
        <f t="shared" si="223"/>
        <v>783.4</v>
      </c>
      <c r="O240" s="997">
        <f t="shared" si="223"/>
        <v>52.442</v>
      </c>
      <c r="P240" s="998">
        <f t="shared" si="223"/>
        <v>49.31600000000001</v>
      </c>
      <c r="Q240" s="999">
        <f t="shared" si="223"/>
        <v>43.738999999999997</v>
      </c>
      <c r="R240" s="1000">
        <f t="shared" si="223"/>
        <v>150.20200000000003</v>
      </c>
      <c r="S240" s="1000">
        <f t="shared" si="223"/>
        <v>1200.58</v>
      </c>
      <c r="T240" s="998">
        <f t="shared" si="223"/>
        <v>86.578400000000002</v>
      </c>
    </row>
    <row r="241" spans="1:20" hidden="1" x14ac:dyDescent="0.25">
      <c r="A241" s="297"/>
      <c r="B241" s="307" t="s">
        <v>296</v>
      </c>
      <c r="C241" s="268"/>
      <c r="D241" s="1001"/>
      <c r="E241" s="773"/>
      <c r="F241" s="774"/>
      <c r="G241" s="773"/>
      <c r="H241" s="775"/>
      <c r="I241" s="1002"/>
      <c r="J241" s="1003"/>
      <c r="K241" s="310"/>
      <c r="L241" s="227"/>
      <c r="M241" s="227"/>
      <c r="N241" s="227"/>
      <c r="O241" s="374"/>
      <c r="P241" s="396"/>
      <c r="Q241" s="388"/>
      <c r="R241" s="227"/>
      <c r="S241" s="227"/>
      <c r="T241" s="311"/>
    </row>
    <row r="242" spans="1:20" hidden="1" x14ac:dyDescent="0.25">
      <c r="A242" s="252"/>
      <c r="B242" s="252"/>
      <c r="C242" s="265" t="s">
        <v>278</v>
      </c>
      <c r="D242" s="860">
        <v>200</v>
      </c>
      <c r="E242" s="232"/>
      <c r="F242" s="231"/>
      <c r="G242" s="232"/>
      <c r="H242" s="753"/>
      <c r="I242" s="861"/>
      <c r="J242" s="870">
        <v>200</v>
      </c>
      <c r="K242" s="233">
        <v>1</v>
      </c>
      <c r="L242" s="33">
        <v>0</v>
      </c>
      <c r="M242" s="33">
        <v>27.4</v>
      </c>
      <c r="N242" s="33">
        <v>112</v>
      </c>
      <c r="O242" s="123">
        <v>2.8</v>
      </c>
      <c r="P242" s="233">
        <v>1</v>
      </c>
      <c r="Q242" s="33">
        <v>0</v>
      </c>
      <c r="R242" s="33">
        <v>27.4</v>
      </c>
      <c r="S242" s="33">
        <v>112</v>
      </c>
      <c r="T242" s="123">
        <v>2.8</v>
      </c>
    </row>
    <row r="243" spans="1:20" ht="15.75" hidden="1" thickBot="1" x14ac:dyDescent="0.3">
      <c r="A243" s="252"/>
      <c r="B243" s="252"/>
      <c r="C243" s="265" t="s">
        <v>381</v>
      </c>
      <c r="D243" s="860">
        <v>75</v>
      </c>
      <c r="E243" s="232"/>
      <c r="F243" s="231"/>
      <c r="G243" s="232"/>
      <c r="H243" s="753"/>
      <c r="I243" s="861"/>
      <c r="J243" s="870">
        <v>75</v>
      </c>
      <c r="K243" s="233">
        <v>4.26</v>
      </c>
      <c r="L243" s="28">
        <v>2.39</v>
      </c>
      <c r="M243" s="33">
        <v>34.799999999999997</v>
      </c>
      <c r="N243" s="28">
        <v>140</v>
      </c>
      <c r="O243" s="329">
        <v>0.16</v>
      </c>
      <c r="P243" s="397">
        <v>4.26</v>
      </c>
      <c r="Q243" s="389">
        <v>2.39</v>
      </c>
      <c r="R243" s="33">
        <v>34.799999999999997</v>
      </c>
      <c r="S243" s="28">
        <v>140</v>
      </c>
      <c r="T243" s="299">
        <v>0.16</v>
      </c>
    </row>
    <row r="244" spans="1:20" ht="15.75" hidden="1" thickBot="1" x14ac:dyDescent="0.3">
      <c r="A244" s="263"/>
      <c r="B244" s="263"/>
      <c r="C244" s="278" t="s">
        <v>107</v>
      </c>
      <c r="D244" s="756"/>
      <c r="E244" s="872"/>
      <c r="F244" s="757"/>
      <c r="G244" s="872"/>
      <c r="H244" s="874" t="e">
        <f>#REF!*F244</f>
        <v>#REF!</v>
      </c>
      <c r="I244" s="872"/>
      <c r="J244" s="903"/>
      <c r="K244" s="1004">
        <f>SUM(K242:K243)</f>
        <v>5.26</v>
      </c>
      <c r="L244" s="1004">
        <f t="shared" ref="L244:T244" si="224">SUM(L242:L243)</f>
        <v>2.39</v>
      </c>
      <c r="M244" s="1004">
        <f t="shared" si="224"/>
        <v>62.199999999999996</v>
      </c>
      <c r="N244" s="1004">
        <f t="shared" si="224"/>
        <v>252</v>
      </c>
      <c r="O244" s="1005">
        <f t="shared" si="224"/>
        <v>2.96</v>
      </c>
      <c r="P244" s="1006">
        <f t="shared" si="224"/>
        <v>5.26</v>
      </c>
      <c r="Q244" s="1007">
        <f t="shared" si="224"/>
        <v>2.39</v>
      </c>
      <c r="R244" s="1004">
        <f t="shared" si="224"/>
        <v>62.199999999999996</v>
      </c>
      <c r="S244" s="1004">
        <f t="shared" si="224"/>
        <v>252</v>
      </c>
      <c r="T244" s="1008">
        <f t="shared" si="224"/>
        <v>2.96</v>
      </c>
    </row>
    <row r="245" spans="1:20" ht="15.75" hidden="1" thickBot="1" x14ac:dyDescent="0.3">
      <c r="A245" s="293"/>
      <c r="B245" s="293"/>
      <c r="C245" s="294" t="s">
        <v>332</v>
      </c>
      <c r="D245" s="879"/>
      <c r="E245" s="880"/>
      <c r="F245" s="880"/>
      <c r="G245" s="880"/>
      <c r="H245" s="950"/>
      <c r="I245" s="880"/>
      <c r="J245" s="922"/>
      <c r="K245" s="924">
        <f t="shared" ref="K245:T245" si="225">K244+K240+K231</f>
        <v>55.44</v>
      </c>
      <c r="L245" s="924">
        <f t="shared" si="225"/>
        <v>55.620000000000005</v>
      </c>
      <c r="M245" s="924">
        <f t="shared" si="225"/>
        <v>266.49</v>
      </c>
      <c r="N245" s="924">
        <f t="shared" si="225"/>
        <v>1684.15</v>
      </c>
      <c r="O245" s="951">
        <f t="shared" si="225"/>
        <v>116.91200000000001</v>
      </c>
      <c r="P245" s="977">
        <f t="shared" si="225"/>
        <v>78.451000000000008</v>
      </c>
      <c r="Q245" s="1009">
        <f t="shared" si="225"/>
        <v>77.903999999999996</v>
      </c>
      <c r="R245" s="924">
        <f t="shared" si="225"/>
        <v>320.09700000000004</v>
      </c>
      <c r="S245" s="924">
        <f t="shared" si="225"/>
        <v>2199.7049999999999</v>
      </c>
      <c r="T245" s="1008">
        <f t="shared" si="225"/>
        <v>151.11840000000001</v>
      </c>
    </row>
    <row r="246" spans="1:20" ht="15.75" hidden="1" thickBot="1" x14ac:dyDescent="0.3">
      <c r="A246" s="293"/>
      <c r="B246" s="293"/>
      <c r="C246" s="352" t="s">
        <v>372</v>
      </c>
      <c r="D246" s="1010"/>
      <c r="E246" s="880"/>
      <c r="F246" s="880"/>
      <c r="G246" s="880"/>
      <c r="H246" s="950"/>
      <c r="I246" s="880"/>
      <c r="J246" s="922"/>
      <c r="K246" s="1011" t="e">
        <f>K245+K222+K199+K177+K155+K133+K111+K87+K64+#REF!+#REF!+#REF!+#REF!+#REF!+#REF!+#REF!+#REF!+#REF!</f>
        <v>#REF!</v>
      </c>
      <c r="L246" s="1011" t="e">
        <f>L245+L222+L199+L177+L155+L133+L111+L87+L64+#REF!+#REF!+#REF!+#REF!+#REF!+#REF!+#REF!+#REF!+#REF!</f>
        <v>#REF!</v>
      </c>
      <c r="M246" s="1011" t="e">
        <f>M245+M222+M199+M177+M155+M133+M111+M87+M64+#REF!+#REF!+#REF!+#REF!+#REF!+#REF!+#REF!+#REF!+#REF!</f>
        <v>#REF!</v>
      </c>
      <c r="N246" s="1011" t="e">
        <f>N245+N222+N199+N177+N155+N133+N111+N87+N64+#REF!+#REF!+#REF!+#REF!+#REF!+#REF!+#REF!+#REF!+#REF!</f>
        <v>#REF!</v>
      </c>
      <c r="O246" s="1012" t="e">
        <f>O245+O222+O199+O177+O155+O133+O111+O87+O64+#REF!+#REF!+#REF!+#REF!+#REF!+#REF!+#REF!+#REF!+#REF!</f>
        <v>#REF!</v>
      </c>
      <c r="P246" s="1013" t="e">
        <f>P245+P222+P199+P177+P155+P133+P111+P87+P64+#REF!+#REF!+#REF!+#REF!+#REF!+#REF!+#REF!+#REF!+#REF!</f>
        <v>#REF!</v>
      </c>
      <c r="Q246" s="1014" t="e">
        <f>Q245+Q222+Q199+Q177+Q155+Q133+Q111+Q87+Q64+#REF!+#REF!+#REF!+#REF!+#REF!+#REF!+#REF!+#REF!+#REF!</f>
        <v>#REF!</v>
      </c>
      <c r="R246" s="1011" t="e">
        <f>R245+R222+R199+R177+R155+R133+R111+R87+R64+#REF!+#REF!+#REF!+#REF!+#REF!+#REF!+#REF!+#REF!+#REF!</f>
        <v>#REF!</v>
      </c>
      <c r="S246" s="1011" t="e">
        <f>S245+S222+S199+S177+S155+S133+S111+S87+S64+#REF!+#REF!+#REF!+#REF!+#REF!+#REF!+#REF!+#REF!+#REF!</f>
        <v>#REF!</v>
      </c>
      <c r="T246" s="1015" t="e">
        <f>T245+T222+T199+T177+T155+T133+T111+T87+T64+#REF!+#REF!+#REF!+#REF!+#REF!+#REF!+#REF!+#REF!+#REF!</f>
        <v>#REF!</v>
      </c>
    </row>
    <row r="247" spans="1:20" x14ac:dyDescent="0.25">
      <c r="D247" s="1016"/>
      <c r="E247" s="105"/>
      <c r="F247" s="1017"/>
      <c r="G247" s="105"/>
      <c r="H247" s="1018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</row>
  </sheetData>
  <pageMargins left="0.7" right="0.7" top="0.75" bottom="0.75" header="0.3" footer="0.3"/>
  <pageSetup paperSize="9" scale="60" fitToHeight="0" orientation="landscape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519" t="s">
        <v>300</v>
      </c>
      <c r="D1" s="519"/>
      <c r="E1" s="519"/>
      <c r="F1" s="519"/>
      <c r="G1" s="519"/>
    </row>
    <row r="2" spans="2:7" x14ac:dyDescent="0.25">
      <c r="B2" s="8"/>
      <c r="C2" s="221" t="s">
        <v>122</v>
      </c>
      <c r="D2" s="221" t="s">
        <v>123</v>
      </c>
      <c r="E2" s="221" t="s">
        <v>124</v>
      </c>
      <c r="F2" s="221" t="s">
        <v>125</v>
      </c>
      <c r="G2" s="221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>
        <f>'Меню 18 ти дневное'!K64</f>
        <v>63.559999999999995</v>
      </c>
      <c r="D12" s="109">
        <f>'Меню 18 ти дневное'!L64</f>
        <v>40.620000000000005</v>
      </c>
      <c r="E12" s="109">
        <f>'Меню 18 ти дневное'!M64</f>
        <v>211.60999999999999</v>
      </c>
      <c r="F12" s="109">
        <f>'Меню 18 ти дневное'!N64</f>
        <v>1595.54</v>
      </c>
      <c r="G12" s="109">
        <f>'Меню 18 ти дневное'!O64</f>
        <v>77.801999999999992</v>
      </c>
    </row>
    <row r="13" spans="2:7" x14ac:dyDescent="0.25">
      <c r="B13" s="104" t="s">
        <v>340</v>
      </c>
      <c r="C13" s="423">
        <f>'Меню 18 ти дневное'!K87</f>
        <v>45.83</v>
      </c>
      <c r="D13" s="423">
        <f>'Меню 18 ти дневное'!L87</f>
        <v>52.45</v>
      </c>
      <c r="E13" s="423">
        <f>'Меню 18 ти дневное'!M87</f>
        <v>255.30999999999997</v>
      </c>
      <c r="F13" s="423">
        <f>'Меню 18 ти дневное'!N87</f>
        <v>2033.17</v>
      </c>
      <c r="G13" s="423">
        <f>'Меню 18 ти дневное'!O87</f>
        <v>38.72</v>
      </c>
    </row>
    <row r="14" spans="2:7" x14ac:dyDescent="0.25">
      <c r="B14" s="104" t="s">
        <v>341</v>
      </c>
      <c r="C14" s="423">
        <f>'Меню 18 ти дневное'!K111</f>
        <v>64.180000000000007</v>
      </c>
      <c r="D14" s="423">
        <f>'Меню 18 ти дневное'!L111</f>
        <v>39.680000000000007</v>
      </c>
      <c r="E14" s="423">
        <f>'Меню 18 ти дневное'!M111</f>
        <v>230.96999999999997</v>
      </c>
      <c r="F14" s="423">
        <f>'Меню 18 ти дневное'!N111</f>
        <v>1666.59</v>
      </c>
      <c r="G14" s="423">
        <f>'Меню 18 ти дневное'!O111</f>
        <v>97.581999999999994</v>
      </c>
    </row>
    <row r="15" spans="2:7" x14ac:dyDescent="0.25">
      <c r="B15" s="104" t="s">
        <v>342</v>
      </c>
      <c r="C15" s="423">
        <f>'Меню 18 ти дневное'!K133</f>
        <v>48.459999999999994</v>
      </c>
      <c r="D15" s="423">
        <f>'Меню 18 ти дневное'!L133</f>
        <v>50.5</v>
      </c>
      <c r="E15" s="423">
        <f>'Меню 18 ти дневное'!M133</f>
        <v>210.29999999999998</v>
      </c>
      <c r="F15" s="423">
        <f>'Меню 18 ти дневное'!N133</f>
        <v>1588.67</v>
      </c>
      <c r="G15" s="423">
        <f>'Меню 18 ти дневное'!O133</f>
        <v>107.64</v>
      </c>
    </row>
    <row r="16" spans="2:7" x14ac:dyDescent="0.25">
      <c r="B16" s="104" t="s">
        <v>343</v>
      </c>
      <c r="C16" s="423">
        <f>'Меню 18 ти дневное'!K155</f>
        <v>68.8</v>
      </c>
      <c r="D16" s="423">
        <f>'Меню 18 ти дневное'!L155</f>
        <v>43.33</v>
      </c>
      <c r="E16" s="423">
        <f>'Меню 18 ти дневное'!M155</f>
        <v>224.64</v>
      </c>
      <c r="F16" s="423">
        <f>'Меню 18 ти дневное'!N155</f>
        <v>1710.09</v>
      </c>
      <c r="G16" s="423">
        <f>'Меню 18 ти дневное'!O155</f>
        <v>85.25</v>
      </c>
    </row>
    <row r="17" spans="2:7" x14ac:dyDescent="0.25">
      <c r="B17" s="104" t="s">
        <v>344</v>
      </c>
      <c r="C17" s="423">
        <f>'Меню 18 ти дневное'!K177</f>
        <v>47.58</v>
      </c>
      <c r="D17" s="423">
        <f>'Меню 18 ти дневное'!L177</f>
        <v>51.08</v>
      </c>
      <c r="E17" s="423">
        <f>'Меню 18 ти дневное'!M177</f>
        <v>190.39</v>
      </c>
      <c r="F17" s="423">
        <f>'Меню 18 ти дневное'!N177</f>
        <v>1572.65</v>
      </c>
      <c r="G17" s="423">
        <f>'Меню 18 ти дневное'!O177</f>
        <v>87.89</v>
      </c>
    </row>
    <row r="18" spans="2:7" x14ac:dyDescent="0.25">
      <c r="B18" s="104" t="s">
        <v>345</v>
      </c>
      <c r="C18" s="423">
        <f>'Меню 18 ти дневное'!K199</f>
        <v>43.94</v>
      </c>
      <c r="D18" s="423">
        <f>'Меню 18 ти дневное'!L199</f>
        <v>56.14</v>
      </c>
      <c r="E18" s="423">
        <f>'Меню 18 ти дневное'!M199</f>
        <v>273.60999999999996</v>
      </c>
      <c r="F18" s="423">
        <f>'Меню 18 ти дневное'!N199</f>
        <v>1788.17</v>
      </c>
      <c r="G18" s="423">
        <f>'Меню 18 ти дневное'!O199</f>
        <v>55.362000000000002</v>
      </c>
    </row>
    <row r="19" spans="2:7" x14ac:dyDescent="0.25">
      <c r="B19" s="104" t="s">
        <v>346</v>
      </c>
      <c r="C19" s="423">
        <f>'Меню 18 ти дневное'!K222</f>
        <v>67.569999999999993</v>
      </c>
      <c r="D19" s="423">
        <f>'Меню 18 ти дневное'!L222</f>
        <v>64.81</v>
      </c>
      <c r="E19" s="423">
        <f>'Меню 18 ти дневное'!M222</f>
        <v>202.58999999999997</v>
      </c>
      <c r="F19" s="423">
        <f>'Меню 18 ти дневное'!N222</f>
        <v>1780.61</v>
      </c>
      <c r="G19" s="423">
        <f>'Меню 18 ти дневное'!O222</f>
        <v>103.49000000000001</v>
      </c>
    </row>
    <row r="20" spans="2:7" x14ac:dyDescent="0.25">
      <c r="B20" s="104" t="s">
        <v>347</v>
      </c>
      <c r="C20" s="423">
        <f>'Меню 18 ти дневное'!K245</f>
        <v>55.44</v>
      </c>
      <c r="D20" s="423">
        <f>'Меню 18 ти дневное'!L245</f>
        <v>55.620000000000005</v>
      </c>
      <c r="E20" s="423">
        <f>'Меню 18 ти дневное'!M245</f>
        <v>266.49</v>
      </c>
      <c r="F20" s="423">
        <f>'Меню 18 ти дневное'!N245</f>
        <v>1684.15</v>
      </c>
      <c r="G20" s="423">
        <f>'Меню 18 ти дневное'!O245</f>
        <v>116.91200000000001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20" t="e">
        <f>C21/18</f>
        <v>#REF!</v>
      </c>
      <c r="D22" s="220" t="e">
        <f t="shared" ref="D22:G22" si="1">D21/18</f>
        <v>#REF!</v>
      </c>
      <c r="E22" s="220" t="e">
        <f t="shared" si="1"/>
        <v>#REF!</v>
      </c>
      <c r="F22" s="220" t="e">
        <f t="shared" si="1"/>
        <v>#REF!</v>
      </c>
      <c r="G22" s="220" t="e">
        <f t="shared" si="1"/>
        <v>#REF!</v>
      </c>
    </row>
    <row r="23" spans="2:7" ht="15.75" x14ac:dyDescent="0.25">
      <c r="B23" s="226" t="s">
        <v>351</v>
      </c>
      <c r="C23" s="226">
        <v>0.99</v>
      </c>
      <c r="D23" s="226">
        <v>1</v>
      </c>
      <c r="E23" s="424" t="e">
        <f>E22/(C22+D22)*2</f>
        <v>#REF!</v>
      </c>
      <c r="F23" s="8"/>
      <c r="G23" s="8"/>
    </row>
    <row r="24" spans="2:7" x14ac:dyDescent="0.25">
      <c r="B24" s="513" t="s">
        <v>375</v>
      </c>
      <c r="C24" s="514"/>
      <c r="D24" s="514"/>
      <c r="E24" s="514"/>
      <c r="F24" s="514"/>
      <c r="G24" s="515"/>
    </row>
    <row r="25" spans="2:7" x14ac:dyDescent="0.25">
      <c r="B25" s="516"/>
      <c r="C25" s="517"/>
      <c r="D25" s="517"/>
      <c r="E25" s="517"/>
      <c r="F25" s="517"/>
      <c r="G25" s="518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521" t="s">
        <v>350</v>
      </c>
      <c r="G1" s="522"/>
      <c r="H1" s="522"/>
      <c r="I1" s="522"/>
      <c r="J1" s="523"/>
    </row>
    <row r="2" spans="1:18" x14ac:dyDescent="0.25">
      <c r="F2" s="524"/>
      <c r="G2" s="525"/>
      <c r="H2" s="525"/>
      <c r="I2" s="525"/>
      <c r="J2" s="526"/>
    </row>
    <row r="3" spans="1:18" x14ac:dyDescent="0.25">
      <c r="F3" s="524"/>
      <c r="G3" s="525"/>
      <c r="H3" s="525"/>
      <c r="I3" s="525"/>
      <c r="J3" s="526"/>
    </row>
    <row r="4" spans="1:18" x14ac:dyDescent="0.25">
      <c r="F4" s="524"/>
      <c r="G4" s="525"/>
      <c r="H4" s="525"/>
      <c r="I4" s="525"/>
      <c r="J4" s="526"/>
    </row>
    <row r="5" spans="1:18" x14ac:dyDescent="0.25">
      <c r="F5" s="524"/>
      <c r="G5" s="525"/>
      <c r="H5" s="525"/>
      <c r="I5" s="525"/>
      <c r="J5" s="526"/>
    </row>
    <row r="6" spans="1:18" x14ac:dyDescent="0.25">
      <c r="F6" s="524"/>
      <c r="G6" s="525"/>
      <c r="H6" s="525"/>
      <c r="I6" s="525"/>
      <c r="J6" s="526"/>
    </row>
    <row r="7" spans="1:18" x14ac:dyDescent="0.25">
      <c r="F7" s="524"/>
      <c r="G7" s="525"/>
      <c r="H7" s="525"/>
      <c r="I7" s="525"/>
      <c r="J7" s="526"/>
    </row>
    <row r="8" spans="1:18" x14ac:dyDescent="0.25">
      <c r="F8" s="524"/>
      <c r="G8" s="525"/>
      <c r="H8" s="525"/>
      <c r="I8" s="525"/>
      <c r="J8" s="526"/>
      <c r="M8" s="520"/>
      <c r="N8" s="520"/>
      <c r="O8" s="520"/>
      <c r="P8" s="520"/>
      <c r="Q8" s="520"/>
      <c r="R8" s="520"/>
    </row>
    <row r="9" spans="1:18" x14ac:dyDescent="0.25">
      <c r="F9" s="527"/>
      <c r="G9" s="528"/>
      <c r="H9" s="528"/>
      <c r="I9" s="528"/>
      <c r="J9" s="529"/>
      <c r="M9" s="520"/>
      <c r="N9" s="520"/>
      <c r="O9" s="520"/>
      <c r="P9" s="520"/>
      <c r="Q9" s="520"/>
      <c r="R9" s="520"/>
    </row>
    <row r="10" spans="1:18" x14ac:dyDescent="0.25">
      <c r="M10" s="520"/>
      <c r="N10" s="520"/>
      <c r="O10" s="520"/>
      <c r="P10" s="520"/>
      <c r="Q10" s="520"/>
      <c r="R10" s="520"/>
    </row>
    <row r="11" spans="1:18" x14ac:dyDescent="0.25">
      <c r="M11" s="520"/>
      <c r="N11" s="520"/>
      <c r="O11" s="520"/>
      <c r="P11" s="520"/>
      <c r="Q11" s="520"/>
      <c r="R11" s="520"/>
    </row>
    <row r="12" spans="1:18" x14ac:dyDescent="0.25">
      <c r="A12" s="223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8" ht="41.25" customHeight="1" x14ac:dyDescent="0.3">
      <c r="A13" s="530" t="s">
        <v>348</v>
      </c>
      <c r="B13" s="530"/>
      <c r="C13" s="530"/>
      <c r="D13" s="530"/>
      <c r="E13" s="530"/>
      <c r="F13" s="530"/>
      <c r="G13" s="530"/>
      <c r="H13" s="530"/>
      <c r="I13" s="530"/>
      <c r="J13" s="530"/>
      <c r="K13" s="530"/>
    </row>
    <row r="14" spans="1:18" ht="15.75" x14ac:dyDescent="0.25">
      <c r="A14" s="531" t="s">
        <v>349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</row>
    <row r="15" spans="1:18" ht="127.5" customHeight="1" x14ac:dyDescent="0.25">
      <c r="A15" s="532" t="s">
        <v>378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</row>
    <row r="16" spans="1:18" ht="18.75" x14ac:dyDescent="0.3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ht="18.75" x14ac:dyDescent="0.3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</row>
    <row r="18" spans="1:11" ht="18.75" x14ac:dyDescent="0.3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</row>
    <row r="19" spans="1:11" ht="18.75" x14ac:dyDescent="0.3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</row>
    <row r="20" spans="1:11" ht="18.75" x14ac:dyDescent="0.3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</row>
    <row r="21" spans="1:11" ht="18.75" x14ac:dyDescent="0.3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4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533"/>
      <c r="M160" s="533"/>
      <c r="N160" s="533"/>
      <c r="O160" s="533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2"/>
      <c r="L390" s="222"/>
      <c r="M390" s="222"/>
      <c r="N390" s="222"/>
      <c r="O390" s="222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533"/>
      <c r="M754" s="533"/>
      <c r="N754" s="533"/>
      <c r="O754" s="533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2"/>
      <c r="L966" s="222"/>
      <c r="M966" s="222"/>
      <c r="N966" s="222"/>
      <c r="O966" s="222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534"/>
      <c r="B1043" s="535"/>
      <c r="C1043" s="535"/>
      <c r="D1043" s="536"/>
      <c r="E1043" s="535"/>
      <c r="F1043" s="537"/>
      <c r="G1043" s="535"/>
      <c r="H1043" s="538"/>
      <c r="I1043" s="539"/>
      <c r="J1043" s="539"/>
      <c r="K1043" s="535"/>
      <c r="L1043" s="535"/>
      <c r="M1043" s="535"/>
      <c r="N1043" s="540"/>
    </row>
    <row r="1044" spans="1:15" x14ac:dyDescent="0.25">
      <c r="A1044" s="541"/>
      <c r="B1044" s="542"/>
      <c r="C1044" s="542"/>
      <c r="D1044" s="543"/>
      <c r="E1044" s="542"/>
      <c r="F1044" s="544"/>
      <c r="G1044" s="542"/>
      <c r="H1044" s="545"/>
      <c r="I1044" s="546"/>
      <c r="J1044" s="546"/>
      <c r="K1044" s="542"/>
      <c r="L1044" s="542"/>
      <c r="M1044" s="542"/>
      <c r="N1044" s="547"/>
    </row>
    <row r="1045" spans="1:15" x14ac:dyDescent="0.25">
      <c r="A1045" s="548"/>
      <c r="B1045" s="549"/>
      <c r="C1045" s="549"/>
      <c r="D1045" s="550"/>
      <c r="E1045" s="549"/>
      <c r="F1045" s="551"/>
      <c r="G1045" s="549"/>
      <c r="H1045" s="552"/>
      <c r="I1045" s="553"/>
      <c r="J1045" s="553"/>
      <c r="K1045" s="549"/>
      <c r="L1045" s="549"/>
      <c r="M1045" s="549"/>
      <c r="N1045" s="554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2024-06-05T08:23:05Z</dcterms:modified>
</cp:coreProperties>
</file>