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35" windowHeight="546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O184" i="1" l="1"/>
  <c r="N184" i="1"/>
  <c r="M184" i="1"/>
  <c r="L184" i="1"/>
  <c r="K184" i="1"/>
  <c r="T183" i="1"/>
  <c r="T184" i="1" s="1"/>
  <c r="S183" i="1"/>
  <c r="R183" i="1"/>
  <c r="Q183" i="1"/>
  <c r="P183" i="1"/>
  <c r="S182" i="1"/>
  <c r="R182" i="1"/>
  <c r="Q182" i="1"/>
  <c r="P182" i="1"/>
  <c r="O180" i="1"/>
  <c r="N180" i="1"/>
  <c r="M180" i="1"/>
  <c r="L180" i="1"/>
  <c r="K180" i="1"/>
  <c r="T179" i="1"/>
  <c r="S179" i="1"/>
  <c r="R179" i="1"/>
  <c r="Q179" i="1"/>
  <c r="P179" i="1"/>
  <c r="T178" i="1"/>
  <c r="S178" i="1"/>
  <c r="R178" i="1"/>
  <c r="Q178" i="1"/>
  <c r="P178" i="1"/>
  <c r="T176" i="1"/>
  <c r="S176" i="1"/>
  <c r="R176" i="1"/>
  <c r="Q176" i="1"/>
  <c r="P176" i="1"/>
  <c r="T175" i="1"/>
  <c r="S175" i="1"/>
  <c r="R175" i="1"/>
  <c r="Q175" i="1"/>
  <c r="P175" i="1"/>
  <c r="T174" i="1"/>
  <c r="S174" i="1"/>
  <c r="R174" i="1"/>
  <c r="Q174" i="1"/>
  <c r="P174" i="1"/>
  <c r="T173" i="1"/>
  <c r="S173" i="1"/>
  <c r="R173" i="1"/>
  <c r="Q173" i="1"/>
  <c r="P173" i="1"/>
  <c r="O171" i="1"/>
  <c r="N171" i="1"/>
  <c r="M171" i="1"/>
  <c r="L171" i="1"/>
  <c r="K171" i="1"/>
  <c r="T169" i="1"/>
  <c r="S169" i="1"/>
  <c r="R169" i="1"/>
  <c r="Q169" i="1"/>
  <c r="P169" i="1"/>
  <c r="H169" i="1"/>
  <c r="T168" i="1"/>
  <c r="S168" i="1"/>
  <c r="R168" i="1"/>
  <c r="Q168" i="1"/>
  <c r="P168" i="1"/>
  <c r="E168" i="1"/>
  <c r="T167" i="1"/>
  <c r="S167" i="1"/>
  <c r="R167" i="1"/>
  <c r="Q167" i="1"/>
  <c r="P167" i="1"/>
  <c r="H167" i="1"/>
  <c r="E167" i="1"/>
  <c r="T166" i="1"/>
  <c r="S166" i="1"/>
  <c r="R166" i="1"/>
  <c r="Q166" i="1"/>
  <c r="P166" i="1"/>
  <c r="E166" i="1"/>
  <c r="Q180" i="1" l="1"/>
  <c r="T180" i="1"/>
  <c r="Q171" i="1"/>
  <c r="T171" i="1"/>
  <c r="L185" i="1"/>
  <c r="O185" i="1"/>
  <c r="P184" i="1"/>
  <c r="S184" i="1"/>
  <c r="R171" i="1"/>
  <c r="M185" i="1"/>
  <c r="P171" i="1"/>
  <c r="S171" i="1"/>
  <c r="K185" i="1"/>
  <c r="N185" i="1"/>
  <c r="R180" i="1"/>
  <c r="Q184" i="1"/>
  <c r="P180" i="1"/>
  <c r="S180" i="1"/>
  <c r="R184" i="1"/>
  <c r="T185" i="1" l="1"/>
  <c r="P185" i="1"/>
  <c r="Q185" i="1"/>
  <c r="S185" i="1"/>
  <c r="R185" i="1"/>
  <c r="H177" i="1"/>
  <c r="H176" i="1"/>
  <c r="H174" i="1"/>
  <c r="H185" i="1"/>
  <c r="H180" i="1"/>
  <c r="H179" i="1"/>
  <c r="H178" i="1"/>
  <c r="H175" i="1"/>
  <c r="H173" i="1"/>
  <c r="H172" i="1"/>
  <c r="H171" i="1"/>
  <c r="H168" i="1"/>
  <c r="T16" i="1" l="1"/>
  <c r="R16" i="1"/>
  <c r="Q16" i="1"/>
  <c r="P16" i="1"/>
  <c r="H16" i="1"/>
  <c r="E16" i="1"/>
  <c r="T143" i="1"/>
  <c r="S143" i="1"/>
  <c r="R143" i="1"/>
  <c r="Q143" i="1"/>
  <c r="P143" i="1"/>
  <c r="T119" i="1" l="1"/>
  <c r="S119" i="1"/>
  <c r="R119" i="1"/>
  <c r="Q119" i="1"/>
  <c r="P119" i="1"/>
  <c r="H119" i="1"/>
  <c r="T97" i="1"/>
  <c r="S97" i="1"/>
  <c r="R97" i="1"/>
  <c r="Q97" i="1"/>
  <c r="P97" i="1"/>
  <c r="H97" i="1"/>
  <c r="E97" i="1"/>
  <c r="H75" i="1"/>
  <c r="E75" i="1"/>
  <c r="T31" i="1"/>
  <c r="S31" i="1"/>
  <c r="R31" i="1"/>
  <c r="Q31" i="1"/>
  <c r="P31" i="1"/>
  <c r="H31" i="1"/>
  <c r="E31" i="1"/>
  <c r="H8" i="1"/>
  <c r="E8" i="1"/>
  <c r="T126" i="1"/>
  <c r="Q126" i="1"/>
  <c r="R126" i="1"/>
  <c r="S126" i="1"/>
  <c r="P126" i="1"/>
  <c r="P60" i="1"/>
  <c r="R60" i="1"/>
  <c r="S60" i="1"/>
  <c r="Q60" i="1"/>
  <c r="Q15" i="1"/>
  <c r="R15" i="1"/>
  <c r="S15" i="1"/>
  <c r="T15" i="1"/>
  <c r="T118" i="1"/>
  <c r="E118" i="1"/>
  <c r="E119" i="1" s="1"/>
  <c r="T30" i="1"/>
  <c r="E30" i="1"/>
  <c r="P15" i="1" l="1"/>
  <c r="T53" i="1"/>
  <c r="S53" i="1"/>
  <c r="R53" i="1"/>
  <c r="Q53" i="1"/>
  <c r="P53" i="1"/>
  <c r="H84" i="1" l="1"/>
  <c r="E84" i="1"/>
  <c r="H15" i="1" l="1"/>
  <c r="Q7" i="1"/>
  <c r="R7" i="1"/>
  <c r="S7" i="1"/>
  <c r="T7" i="1"/>
  <c r="P7" i="1"/>
  <c r="T83" i="1"/>
  <c r="S83" i="1"/>
  <c r="R83" i="1"/>
  <c r="Q83" i="1"/>
  <c r="P83" i="1"/>
  <c r="T141" i="1"/>
  <c r="S141" i="1"/>
  <c r="R141" i="1"/>
  <c r="Q141" i="1"/>
  <c r="P141" i="1"/>
  <c r="T96" i="1"/>
  <c r="S96" i="1"/>
  <c r="R96" i="1"/>
  <c r="Q96" i="1"/>
  <c r="P96" i="1"/>
  <c r="T52" i="1"/>
  <c r="S52" i="1"/>
  <c r="R52" i="1"/>
  <c r="Q52" i="1"/>
  <c r="P52" i="1"/>
  <c r="T151" i="1" l="1"/>
  <c r="S151" i="1"/>
  <c r="R151" i="1"/>
  <c r="Q151" i="1"/>
  <c r="P151" i="1"/>
  <c r="T128" i="1"/>
  <c r="S128" i="1"/>
  <c r="R128" i="1"/>
  <c r="Q128" i="1"/>
  <c r="P128" i="1"/>
  <c r="H53" i="1" l="1"/>
  <c r="E53" i="1"/>
  <c r="Q82" i="1"/>
  <c r="R82" i="1"/>
  <c r="S82" i="1"/>
  <c r="T82" i="1"/>
  <c r="P82" i="1"/>
  <c r="Q142" i="1"/>
  <c r="R142" i="1"/>
  <c r="S142" i="1"/>
  <c r="T142" i="1"/>
  <c r="P142" i="1"/>
  <c r="H83" i="1"/>
  <c r="Q99" i="1" l="1"/>
  <c r="R99" i="1"/>
  <c r="S99" i="1"/>
  <c r="T99" i="1"/>
  <c r="P99" i="1"/>
  <c r="Q106" i="1"/>
  <c r="R106" i="1"/>
  <c r="S106" i="1"/>
  <c r="T106" i="1"/>
  <c r="P106" i="1"/>
  <c r="Q107" i="1"/>
  <c r="R107" i="1"/>
  <c r="S107" i="1"/>
  <c r="P107" i="1"/>
  <c r="T74" i="1"/>
  <c r="S74" i="1"/>
  <c r="R74" i="1"/>
  <c r="Q74" i="1"/>
  <c r="P74" i="1"/>
  <c r="Q62" i="1" l="1"/>
  <c r="R62" i="1"/>
  <c r="S62" i="1"/>
  <c r="T62" i="1"/>
  <c r="P62" i="1"/>
  <c r="P154" i="1" l="1"/>
  <c r="Q154" i="1"/>
  <c r="R154" i="1"/>
  <c r="S154" i="1"/>
  <c r="T154" i="1"/>
  <c r="Q153" i="1"/>
  <c r="R153" i="1"/>
  <c r="S153" i="1"/>
  <c r="T153" i="1"/>
  <c r="P153" i="1"/>
  <c r="P149" i="1"/>
  <c r="Q149" i="1"/>
  <c r="R149" i="1"/>
  <c r="S149" i="1"/>
  <c r="T149" i="1"/>
  <c r="P150" i="1"/>
  <c r="Q150" i="1"/>
  <c r="R150" i="1"/>
  <c r="S150" i="1"/>
  <c r="T150" i="1"/>
  <c r="Q148" i="1"/>
  <c r="R148" i="1"/>
  <c r="S148" i="1"/>
  <c r="T148" i="1"/>
  <c r="P148" i="1"/>
  <c r="P144" i="1"/>
  <c r="Q144" i="1"/>
  <c r="R144" i="1"/>
  <c r="S144" i="1"/>
  <c r="T144" i="1"/>
  <c r="Q131" i="1"/>
  <c r="R131" i="1"/>
  <c r="S131" i="1"/>
  <c r="T131" i="1"/>
  <c r="R130" i="1"/>
  <c r="S130" i="1"/>
  <c r="T130" i="1"/>
  <c r="Q130" i="1"/>
  <c r="P127" i="1"/>
  <c r="Q127" i="1"/>
  <c r="R127" i="1"/>
  <c r="S127" i="1"/>
  <c r="T127" i="1"/>
  <c r="Q125" i="1"/>
  <c r="R125" i="1"/>
  <c r="S125" i="1"/>
  <c r="T125" i="1"/>
  <c r="P125" i="1"/>
  <c r="T108" i="1"/>
  <c r="S108" i="1"/>
  <c r="R108" i="1"/>
  <c r="Q108" i="1"/>
  <c r="P108" i="1"/>
  <c r="P104" i="1"/>
  <c r="Q104" i="1"/>
  <c r="R104" i="1"/>
  <c r="S104" i="1"/>
  <c r="T104" i="1"/>
  <c r="Q103" i="1"/>
  <c r="R103" i="1"/>
  <c r="S103" i="1"/>
  <c r="T103" i="1"/>
  <c r="P103" i="1"/>
  <c r="P86" i="1"/>
  <c r="Q86" i="1"/>
  <c r="R86" i="1"/>
  <c r="S86" i="1"/>
  <c r="T86" i="1"/>
  <c r="T85" i="1"/>
  <c r="S85" i="1"/>
  <c r="R85" i="1"/>
  <c r="Q85" i="1"/>
  <c r="P85" i="1"/>
  <c r="P81" i="1"/>
  <c r="Q81" i="1"/>
  <c r="R81" i="1"/>
  <c r="S81" i="1"/>
  <c r="T81" i="1"/>
  <c r="Q80" i="1"/>
  <c r="R80" i="1"/>
  <c r="S80" i="1"/>
  <c r="T80" i="1"/>
  <c r="P80" i="1"/>
  <c r="P64" i="1"/>
  <c r="Q64" i="1"/>
  <c r="R64" i="1"/>
  <c r="S64" i="1"/>
  <c r="T64" i="1"/>
  <c r="T63" i="1"/>
  <c r="S63" i="1"/>
  <c r="R63" i="1"/>
  <c r="Q63" i="1"/>
  <c r="P63" i="1"/>
  <c r="P61" i="1"/>
  <c r="Q61" i="1"/>
  <c r="R61" i="1"/>
  <c r="S61" i="1"/>
  <c r="T61" i="1"/>
  <c r="Q59" i="1"/>
  <c r="R59" i="1"/>
  <c r="S59" i="1"/>
  <c r="T59" i="1"/>
  <c r="P59" i="1"/>
  <c r="P55" i="1"/>
  <c r="Q55" i="1"/>
  <c r="R55" i="1"/>
  <c r="S55" i="1"/>
  <c r="T55" i="1"/>
  <c r="Q54" i="1"/>
  <c r="R54" i="1"/>
  <c r="S54" i="1"/>
  <c r="T54" i="1"/>
  <c r="P54" i="1"/>
  <c r="P42" i="1"/>
  <c r="Q42" i="1"/>
  <c r="R42" i="1"/>
  <c r="S42" i="1"/>
  <c r="T42" i="1"/>
  <c r="T41" i="1"/>
  <c r="S41" i="1"/>
  <c r="R41" i="1"/>
  <c r="Q41" i="1"/>
  <c r="P41" i="1"/>
  <c r="P38" i="1"/>
  <c r="Q38" i="1"/>
  <c r="R38" i="1"/>
  <c r="S38" i="1"/>
  <c r="T38" i="1"/>
  <c r="R39" i="1"/>
  <c r="S39" i="1"/>
  <c r="T39" i="1"/>
  <c r="T37" i="1"/>
  <c r="S37" i="1"/>
  <c r="R37" i="1"/>
  <c r="Q37" i="1"/>
  <c r="P37" i="1"/>
  <c r="T20" i="1"/>
  <c r="S20" i="1"/>
  <c r="R20" i="1"/>
  <c r="Q20" i="1"/>
  <c r="P20" i="1"/>
  <c r="T19" i="1"/>
  <c r="S19" i="1"/>
  <c r="R19" i="1"/>
  <c r="Q19" i="1"/>
  <c r="P19" i="1"/>
  <c r="P17" i="1"/>
  <c r="Q17" i="1"/>
  <c r="R17" i="1"/>
  <c r="S17" i="1"/>
  <c r="T17" i="1"/>
  <c r="T14" i="1"/>
  <c r="Q14" i="1"/>
  <c r="R14" i="1"/>
  <c r="S14" i="1"/>
  <c r="P14" i="1"/>
  <c r="T10" i="1"/>
  <c r="S10" i="1"/>
  <c r="R10" i="1"/>
  <c r="Q10" i="1"/>
  <c r="P10" i="1"/>
  <c r="T9" i="1"/>
  <c r="S9" i="1"/>
  <c r="R9" i="1"/>
  <c r="Q9" i="1"/>
  <c r="T12" i="1" l="1"/>
  <c r="D7" i="3" l="1"/>
  <c r="C9" i="3"/>
  <c r="E9" i="3"/>
  <c r="G9" i="3"/>
  <c r="D9" i="3"/>
  <c r="F9" i="3"/>
  <c r="C7" i="3"/>
  <c r="E7" i="3"/>
  <c r="G7" i="3"/>
  <c r="F7" i="3"/>
  <c r="L25" i="1"/>
  <c r="M25" i="1"/>
  <c r="N25" i="1"/>
  <c r="O25" i="1"/>
  <c r="P25" i="1"/>
  <c r="Q25" i="1"/>
  <c r="R25" i="1"/>
  <c r="S25" i="1"/>
  <c r="T25" i="1"/>
  <c r="K25" i="1"/>
  <c r="L21" i="1"/>
  <c r="M21" i="1"/>
  <c r="N21" i="1"/>
  <c r="O21" i="1"/>
  <c r="P21" i="1"/>
  <c r="Q21" i="1"/>
  <c r="R21" i="1"/>
  <c r="S21" i="1"/>
  <c r="T21" i="1"/>
  <c r="K21" i="1"/>
  <c r="H21" i="1"/>
  <c r="L47" i="1"/>
  <c r="M47" i="1"/>
  <c r="N47" i="1"/>
  <c r="O47" i="1"/>
  <c r="P47" i="1"/>
  <c r="Q47" i="1"/>
  <c r="R47" i="1"/>
  <c r="S47" i="1"/>
  <c r="T47" i="1"/>
  <c r="K47" i="1"/>
  <c r="L43" i="1"/>
  <c r="M43" i="1"/>
  <c r="N43" i="1"/>
  <c r="O43" i="1"/>
  <c r="P43" i="1"/>
  <c r="Q43" i="1"/>
  <c r="R43" i="1"/>
  <c r="S43" i="1"/>
  <c r="T43" i="1"/>
  <c r="K43" i="1"/>
  <c r="L69" i="1"/>
  <c r="M69" i="1"/>
  <c r="N69" i="1"/>
  <c r="O69" i="1"/>
  <c r="P69" i="1"/>
  <c r="Q69" i="1"/>
  <c r="R69" i="1"/>
  <c r="S69" i="1"/>
  <c r="T69" i="1"/>
  <c r="K69" i="1"/>
  <c r="L78" i="1"/>
  <c r="M78" i="1"/>
  <c r="N78" i="1"/>
  <c r="O78" i="1"/>
  <c r="K78" i="1"/>
  <c r="L91" i="1"/>
  <c r="M91" i="1"/>
  <c r="N91" i="1"/>
  <c r="O91" i="1"/>
  <c r="P91" i="1"/>
  <c r="Q91" i="1"/>
  <c r="R91" i="1"/>
  <c r="S91" i="1"/>
  <c r="T91" i="1"/>
  <c r="K91" i="1"/>
  <c r="L87" i="1"/>
  <c r="M87" i="1"/>
  <c r="N87" i="1"/>
  <c r="O87" i="1"/>
  <c r="P87" i="1"/>
  <c r="Q87" i="1"/>
  <c r="R87" i="1"/>
  <c r="S87" i="1"/>
  <c r="T87" i="1"/>
  <c r="K87" i="1"/>
  <c r="H87" i="1"/>
  <c r="L113" i="1"/>
  <c r="M113" i="1"/>
  <c r="N113" i="1"/>
  <c r="O113" i="1"/>
  <c r="P113" i="1"/>
  <c r="Q113" i="1"/>
  <c r="R113" i="1"/>
  <c r="S113" i="1"/>
  <c r="T113" i="1"/>
  <c r="K113" i="1"/>
  <c r="L110" i="1"/>
  <c r="M110" i="1"/>
  <c r="N110" i="1"/>
  <c r="O110" i="1"/>
  <c r="P110" i="1"/>
  <c r="Q110" i="1"/>
  <c r="R110" i="1"/>
  <c r="S110" i="1"/>
  <c r="T110" i="1"/>
  <c r="K110" i="1"/>
  <c r="L123" i="1"/>
  <c r="M123" i="1"/>
  <c r="N123" i="1"/>
  <c r="O123" i="1"/>
  <c r="K123" i="1"/>
  <c r="L136" i="1"/>
  <c r="M136" i="1"/>
  <c r="N136" i="1"/>
  <c r="O136" i="1"/>
  <c r="P136" i="1"/>
  <c r="Q136" i="1"/>
  <c r="R136" i="1"/>
  <c r="S136" i="1"/>
  <c r="T136" i="1"/>
  <c r="K136" i="1"/>
  <c r="L132" i="1"/>
  <c r="M132" i="1"/>
  <c r="N132" i="1"/>
  <c r="O132" i="1"/>
  <c r="P132" i="1"/>
  <c r="Q132" i="1"/>
  <c r="R132" i="1"/>
  <c r="S132" i="1"/>
  <c r="T132" i="1"/>
  <c r="K132" i="1"/>
  <c r="L159" i="1"/>
  <c r="M159" i="1"/>
  <c r="N159" i="1"/>
  <c r="O159" i="1"/>
  <c r="P159" i="1"/>
  <c r="Q159" i="1"/>
  <c r="R159" i="1"/>
  <c r="S159" i="1"/>
  <c r="T159" i="1"/>
  <c r="K159" i="1"/>
  <c r="L155" i="1"/>
  <c r="M155" i="1"/>
  <c r="N155" i="1"/>
  <c r="O155" i="1"/>
  <c r="P155" i="1"/>
  <c r="Q155" i="1"/>
  <c r="R155" i="1"/>
  <c r="S155" i="1"/>
  <c r="T155" i="1"/>
  <c r="K155" i="1"/>
  <c r="H142" i="1"/>
  <c r="H144" i="1"/>
  <c r="T121" i="1"/>
  <c r="T123" i="1" s="1"/>
  <c r="S121" i="1"/>
  <c r="S123" i="1" s="1"/>
  <c r="R121" i="1"/>
  <c r="R123" i="1" s="1"/>
  <c r="Q121" i="1"/>
  <c r="Q123" i="1" s="1"/>
  <c r="P121" i="1"/>
  <c r="P123" i="1" s="1"/>
  <c r="H121" i="1"/>
  <c r="H99" i="1"/>
  <c r="T76" i="1"/>
  <c r="T78" i="1" s="1"/>
  <c r="S76" i="1"/>
  <c r="S78" i="1" s="1"/>
  <c r="R76" i="1"/>
  <c r="R78" i="1" s="1"/>
  <c r="Q76" i="1"/>
  <c r="Q78" i="1" s="1"/>
  <c r="P76" i="1"/>
  <c r="P78" i="1" s="1"/>
  <c r="H76" i="1"/>
  <c r="H55" i="1"/>
  <c r="T33" i="1"/>
  <c r="S33" i="1"/>
  <c r="R33" i="1"/>
  <c r="Q33" i="1"/>
  <c r="P33" i="1"/>
  <c r="H33" i="1"/>
  <c r="H10" i="1"/>
  <c r="H143" i="1" l="1"/>
  <c r="C3" i="3"/>
  <c r="O137" i="1"/>
  <c r="G19" i="3" s="1"/>
  <c r="H2" i="1"/>
  <c r="L92" i="1"/>
  <c r="D17" i="3" s="1"/>
  <c r="M137" i="1"/>
  <c r="E19" i="3" s="1"/>
  <c r="N92" i="1"/>
  <c r="F17" i="3" s="1"/>
  <c r="Q137" i="1"/>
  <c r="K92" i="1"/>
  <c r="C17" i="3" s="1"/>
  <c r="M92" i="1"/>
  <c r="E17" i="3" s="1"/>
  <c r="S137" i="1"/>
  <c r="N137" i="1"/>
  <c r="F19" i="3" s="1"/>
  <c r="O92" i="1"/>
  <c r="G17" i="3" s="1"/>
  <c r="T92" i="1"/>
  <c r="P92" i="1"/>
  <c r="S92" i="1"/>
  <c r="R92" i="1"/>
  <c r="Q92" i="1"/>
  <c r="T137" i="1"/>
  <c r="P137" i="1"/>
  <c r="L137" i="1"/>
  <c r="D19" i="3" s="1"/>
  <c r="R137" i="1"/>
  <c r="K137" i="1"/>
  <c r="C19" i="3" s="1"/>
  <c r="T35" i="1"/>
  <c r="T48" i="1" s="1"/>
  <c r="S35" i="1"/>
  <c r="S48" i="1" s="1"/>
  <c r="R35" i="1"/>
  <c r="R48" i="1" s="1"/>
  <c r="Q35" i="1"/>
  <c r="Q48" i="1" s="1"/>
  <c r="P35" i="1"/>
  <c r="P48" i="1" s="1"/>
  <c r="H38" i="1"/>
  <c r="H37" i="1"/>
  <c r="E37" i="1"/>
  <c r="E38" i="1" s="1"/>
  <c r="O35" i="1"/>
  <c r="O48" i="1" s="1"/>
  <c r="G15" i="3" s="1"/>
  <c r="N35" i="1"/>
  <c r="N48" i="1" s="1"/>
  <c r="F15" i="3" s="1"/>
  <c r="M35" i="1"/>
  <c r="M48" i="1" s="1"/>
  <c r="E15" i="3" s="1"/>
  <c r="L35" i="1"/>
  <c r="L48" i="1" s="1"/>
  <c r="D15" i="3" s="1"/>
  <c r="K35" i="1"/>
  <c r="K48" i="1" s="1"/>
  <c r="C15" i="3" s="1"/>
  <c r="H35" i="1"/>
  <c r="E39" i="1"/>
  <c r="E3" i="3" l="1"/>
  <c r="D3" i="3"/>
  <c r="F3" i="3"/>
  <c r="G3" i="3"/>
  <c r="E9" i="1"/>
  <c r="E15" i="1" s="1"/>
  <c r="H152" i="1"/>
  <c r="E152" i="1"/>
  <c r="T146" i="1"/>
  <c r="T160" i="1" s="1"/>
  <c r="S146" i="1"/>
  <c r="S160" i="1" s="1"/>
  <c r="R146" i="1"/>
  <c r="R160" i="1" s="1"/>
  <c r="Q146" i="1"/>
  <c r="Q160" i="1" s="1"/>
  <c r="P146" i="1"/>
  <c r="P160" i="1" s="1"/>
  <c r="T101" i="1"/>
  <c r="T114" i="1" s="1"/>
  <c r="S101" i="1"/>
  <c r="S114" i="1" s="1"/>
  <c r="R101" i="1"/>
  <c r="R114" i="1" s="1"/>
  <c r="Q101" i="1"/>
  <c r="Q114" i="1" s="1"/>
  <c r="P101" i="1"/>
  <c r="P114" i="1" s="1"/>
  <c r="T65" i="1"/>
  <c r="S65" i="1"/>
  <c r="R65" i="1"/>
  <c r="Q65" i="1"/>
  <c r="P65" i="1"/>
  <c r="T57" i="1"/>
  <c r="S57" i="1"/>
  <c r="R57" i="1"/>
  <c r="Q57" i="1"/>
  <c r="P57" i="1"/>
  <c r="T26" i="1"/>
  <c r="S12" i="1"/>
  <c r="S26" i="1" s="1"/>
  <c r="R12" i="1"/>
  <c r="R26" i="1" s="1"/>
  <c r="Q12" i="1"/>
  <c r="Q26" i="1" s="1"/>
  <c r="P12" i="1"/>
  <c r="P26" i="1" s="1"/>
  <c r="T2" i="1"/>
  <c r="S2" i="1"/>
  <c r="R2" i="1"/>
  <c r="Q2" i="1"/>
  <c r="P2" i="1"/>
  <c r="R70" i="1" l="1"/>
  <c r="P70" i="1"/>
  <c r="T70" i="1"/>
  <c r="Q70" i="1"/>
  <c r="S70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161" i="1"/>
  <c r="T162" i="1" s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159" i="1"/>
  <c r="H151" i="1"/>
  <c r="E151" i="1"/>
  <c r="H150" i="1"/>
  <c r="H149" i="1"/>
  <c r="E149" i="1"/>
  <c r="E150" i="1" s="1"/>
  <c r="O146" i="1"/>
  <c r="O160" i="1" s="1"/>
  <c r="G20" i="3" s="1"/>
  <c r="N146" i="1"/>
  <c r="N160" i="1" s="1"/>
  <c r="F20" i="3" s="1"/>
  <c r="M146" i="1"/>
  <c r="M160" i="1" s="1"/>
  <c r="E20" i="3" s="1"/>
  <c r="L146" i="1"/>
  <c r="L160" i="1" s="1"/>
  <c r="D20" i="3" s="1"/>
  <c r="K146" i="1"/>
  <c r="K160" i="1" s="1"/>
  <c r="C20" i="3" s="1"/>
  <c r="H146" i="1"/>
  <c r="E141" i="1"/>
  <c r="H128" i="1"/>
  <c r="H127" i="1"/>
  <c r="H126" i="1"/>
  <c r="E126" i="1"/>
  <c r="E127" i="1" s="1"/>
  <c r="H123" i="1"/>
  <c r="H106" i="1"/>
  <c r="E106" i="1"/>
  <c r="H104" i="1"/>
  <c r="E104" i="1"/>
  <c r="O101" i="1"/>
  <c r="O114" i="1" s="1"/>
  <c r="G18" i="3" s="1"/>
  <c r="N101" i="1"/>
  <c r="N114" i="1" s="1"/>
  <c r="F18" i="3" s="1"/>
  <c r="M101" i="1"/>
  <c r="M114" i="1" s="1"/>
  <c r="E18" i="3" s="1"/>
  <c r="L101" i="1"/>
  <c r="L114" i="1" s="1"/>
  <c r="D18" i="3" s="1"/>
  <c r="K101" i="1"/>
  <c r="K114" i="1" s="1"/>
  <c r="C18" i="3" s="1"/>
  <c r="E96" i="1"/>
  <c r="H91" i="1"/>
  <c r="H82" i="1"/>
  <c r="E82" i="1"/>
  <c r="H81" i="1"/>
  <c r="E81" i="1"/>
  <c r="E83" i="1"/>
  <c r="O65" i="1"/>
  <c r="N65" i="1"/>
  <c r="M65" i="1"/>
  <c r="L65" i="1"/>
  <c r="K65" i="1"/>
  <c r="H62" i="1"/>
  <c r="E62" i="1"/>
  <c r="H61" i="1"/>
  <c r="H60" i="1"/>
  <c r="E60" i="1"/>
  <c r="E61" i="1" s="1"/>
  <c r="O57" i="1"/>
  <c r="N57" i="1"/>
  <c r="M57" i="1"/>
  <c r="L57" i="1"/>
  <c r="K57" i="1"/>
  <c r="H57" i="1"/>
  <c r="H25" i="1"/>
  <c r="H18" i="1"/>
  <c r="H17" i="1"/>
  <c r="E17" i="1"/>
  <c r="E18" i="1" s="1"/>
  <c r="O12" i="1"/>
  <c r="O26" i="1" s="1"/>
  <c r="G14" i="3" s="1"/>
  <c r="N12" i="1"/>
  <c r="N26" i="1" s="1"/>
  <c r="F14" i="3" s="1"/>
  <c r="M12" i="1"/>
  <c r="M26" i="1" s="1"/>
  <c r="E14" i="3" s="1"/>
  <c r="L12" i="1"/>
  <c r="L26" i="1" s="1"/>
  <c r="D14" i="3" s="1"/>
  <c r="K12" i="1"/>
  <c r="K26" i="1" s="1"/>
  <c r="C14" i="3" s="1"/>
  <c r="O2" i="1"/>
  <c r="G13" i="3" s="1"/>
  <c r="N2" i="1"/>
  <c r="F13" i="3" s="1"/>
  <c r="M2" i="1"/>
  <c r="E13" i="3" s="1"/>
  <c r="L2" i="1"/>
  <c r="D13" i="3" s="1"/>
  <c r="K2" i="1"/>
  <c r="C13" i="3" s="1"/>
  <c r="S161" i="1" l="1"/>
  <c r="S162" i="1" s="1"/>
  <c r="Q161" i="1"/>
  <c r="Q162" i="1" s="1"/>
  <c r="P161" i="1"/>
  <c r="P162" i="1" s="1"/>
  <c r="R161" i="1"/>
  <c r="R162" i="1" s="1"/>
  <c r="N70" i="1"/>
  <c r="F16" i="3" s="1"/>
  <c r="K70" i="1"/>
  <c r="C16" i="3" s="1"/>
  <c r="O70" i="1"/>
  <c r="G16" i="3" s="1"/>
  <c r="L70" i="1"/>
  <c r="D16" i="3" s="1"/>
  <c r="M70" i="1"/>
  <c r="E16" i="3" s="1"/>
  <c r="E142" i="1"/>
  <c r="E143" i="1" s="1"/>
  <c r="E54" i="1"/>
  <c r="E128" i="1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K161" i="1"/>
  <c r="K162" i="1" s="1"/>
  <c r="C21" i="3"/>
  <c r="C22" i="3" s="1"/>
  <c r="F21" i="3"/>
  <c r="F22" i="3" s="1"/>
  <c r="E23" i="3" l="1"/>
  <c r="H42" i="1"/>
  <c r="H41" i="1"/>
  <c r="H134" i="1"/>
  <c r="H9" i="1"/>
  <c r="H153" i="1"/>
  <c r="H131" i="1"/>
  <c r="H63" i="1"/>
  <c r="H20" i="1"/>
  <c r="H13" i="1"/>
  <c r="H130" i="1"/>
  <c r="H86" i="1"/>
  <c r="H59" i="1"/>
  <c r="H19" i="1"/>
  <c r="H6" i="1"/>
  <c r="H14" i="1"/>
  <c r="H4" i="1"/>
  <c r="H148" i="1"/>
  <c r="H109" i="1"/>
  <c r="H103" i="1"/>
  <c r="H85" i="1"/>
  <c r="H80" i="1"/>
  <c r="H12" i="1"/>
  <c r="H5" i="1"/>
  <c r="H154" i="1"/>
  <c r="H125" i="1"/>
  <c r="H108" i="1"/>
  <c r="H64" i="1"/>
  <c r="H54" i="1"/>
  <c r="O161" i="1" l="1"/>
  <c r="O162" i="1" s="1"/>
  <c r="N161" i="1"/>
  <c r="N162" i="1" s="1"/>
  <c r="L161" i="1"/>
  <c r="L162" i="1" s="1"/>
  <c r="M161" i="1"/>
  <c r="M162" i="1" s="1"/>
</calcChain>
</file>

<file path=xl/sharedStrings.xml><?xml version="1.0" encoding="utf-8"?>
<sst xmlns="http://schemas.openxmlformats.org/spreadsheetml/2006/main" count="2391" uniqueCount="392">
  <si>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</si>
  <si>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</si>
  <si>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</si>
  <si>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</si>
  <si>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</si>
  <si>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</si>
  <si>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</si>
  <si>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</si>
  <si>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</si>
  <si>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</si>
  <si>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</si>
  <si>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</si>
  <si>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</si>
  <si>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</si>
  <si>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</si>
  <si>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</si>
  <si>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</si>
  <si>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</si>
  <si>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</si>
  <si>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</si>
  <si>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</si>
  <si>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</si>
  <si>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</si>
  <si>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</si>
  <si>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</si>
  <si>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</si>
  <si>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</si>
  <si>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</si>
  <si>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</si>
  <si>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</si>
  <si>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</si>
  <si>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</si>
  <si>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</si>
  <si>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</si>
  <si>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</si>
  <si>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</si>
  <si>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</si>
  <si>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</si>
  <si>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</si>
  <si>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</si>
  <si>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</si>
  <si>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</si>
  <si>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</si>
  <si>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</si>
  <si>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</si>
  <si>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</si>
  <si>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</si>
  <si>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</si>
  <si>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</si>
  <si>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</si>
  <si>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</si>
  <si>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</si>
  <si>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</si>
  <si>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</si>
  <si>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</si>
  <si>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</si>
  <si>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</si>
  <si>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</si>
  <si>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</si>
  <si>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</si>
  <si>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</si>
  <si>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</si>
  <si>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</si>
  <si>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</si>
  <si>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</si>
  <si>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</si>
  <si>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</si>
  <si>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</si>
  <si>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</si>
  <si>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</si>
  <si>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</si>
  <si>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</si>
  <si>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</si>
  <si>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</si>
  <si>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</si>
  <si>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</si>
  <si>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</si>
  <si>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</si>
  <si>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</si>
  <si>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</si>
  <si>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</si>
  <si>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</si>
  <si>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</si>
  <si>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</si>
  <si>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</si>
  <si>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</si>
  <si>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</si>
  <si>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</si>
  <si>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</si>
  <si>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</si>
  <si>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</si>
  <si>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</si>
  <si>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</si>
  <si>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</si>
  <si>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</si>
  <si>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</si>
  <si>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</si>
  <si>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</si>
  <si>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</si>
  <si>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</si>
  <si>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</si>
  <si>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</si>
  <si>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</si>
  <si>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</si>
  <si>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</si>
  <si>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</si>
  <si>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</si>
  <si>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</si>
  <si>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</si>
  <si>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</si>
  <si>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</si>
  <si>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</si>
  <si>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</si>
  <si>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</si>
  <si>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</si>
  <si>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</si>
  <si>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</si>
  <si>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</si>
  <si>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</si>
  <si>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</si>
  <si>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</si>
  <si>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</si>
  <si>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</si>
  <si>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</si>
  <si>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</si>
  <si>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</si>
  <si>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</si>
  <si>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</si>
  <si>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</si>
  <si>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</si>
  <si>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</si>
  <si>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</si>
  <si>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</si>
  <si>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</si>
  <si>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</si>
  <si>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</si>
  <si>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</si>
  <si>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</si>
  <si>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</si>
  <si>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</si>
  <si>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</si>
  <si>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</si>
  <si>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</si>
  <si>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</si>
  <si>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</si>
  <si>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</si>
  <si>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</si>
  <si>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</si>
  <si>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</si>
  <si>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</si>
  <si>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</si>
  <si>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</si>
  <si>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</si>
  <si>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</si>
  <si>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</si>
  <si>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</si>
  <si>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</si>
  <si>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</si>
  <si>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</si>
  <si>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</si>
  <si>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</si>
  <si>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</si>
  <si>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</si>
  <si>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</si>
  <si>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</si>
  <si>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</si>
  <si>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</si>
  <si>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</si>
  <si>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</si>
  <si>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</si>
  <si>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</si>
  <si>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</si>
  <si>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</si>
  <si>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</si>
  <si>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</si>
  <si>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</si>
  <si>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</si>
  <si>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</si>
  <si>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</si>
  <si>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</si>
  <si>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</si>
  <si>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</si>
  <si>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</si>
  <si>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</si>
  <si>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</si>
  <si>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</si>
  <si>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</si>
  <si>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</si>
  <si>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</si>
  <si>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</si>
  <si>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</si>
  <si>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</si>
  <si>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</si>
  <si>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</si>
  <si>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</si>
  <si>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</si>
  <si>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</si>
  <si>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</si>
  <si>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</si>
  <si>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</si>
  <si>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</si>
  <si>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</si>
  <si>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</si>
  <si>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</si>
  <si>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</si>
  <si>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</si>
  <si>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</si>
  <si>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</si>
  <si>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</si>
  <si>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</si>
  <si>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</si>
  <si>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</si>
  <si>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</si>
  <si>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</si>
  <si>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</si>
  <si>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</si>
  <si>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</si>
  <si>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</si>
  <si>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</si>
  <si>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</si>
  <si>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</si>
  <si>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</si>
  <si>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</si>
  <si>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</si>
  <si>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</si>
  <si>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</si>
  <si>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</si>
  <si>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</si>
  <si>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</si>
  <si>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</si>
  <si>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</si>
  <si>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</si>
  <si>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</si>
  <si>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</si>
  <si>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</si>
  <si>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</si>
  <si>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</si>
  <si>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</si>
  <si>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</si>
  <si>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</si>
  <si>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</si>
  <si>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</si>
  <si>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</si>
  <si>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</si>
  <si>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</si>
  <si>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</si>
  <si>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</si>
  <si>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</si>
  <si>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</si>
  <si>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</si>
  <si>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</si>
  <si>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</si>
  <si>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</si>
  <si>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</si>
  <si>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</si>
  <si>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</si>
  <si>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</si>
  <si>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</si>
  <si>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</si>
  <si>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</si>
  <si>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</si>
  <si>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</si>
  <si>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</si>
  <si>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</si>
  <si>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</si>
  <si>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</si>
  <si>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</si>
  <si>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</si>
  <si>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</si>
  <si>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</si>
  <si>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</si>
  <si>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</si>
  <si>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</si>
  <si>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</si>
  <si>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</si>
  <si>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</si>
  <si>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</si>
  <si>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</si>
  <si>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</si>
  <si>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</si>
  <si>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</si>
  <si>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</si>
  <si>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</si>
  <si>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</si>
  <si>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</si>
  <si>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</si>
  <si>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</si>
  <si>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</si>
  <si>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</si>
  <si>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</si>
  <si>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</si>
  <si>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</si>
  <si>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</si>
  <si>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</si>
  <si>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</si>
  <si>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</si>
  <si>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</si>
  <si>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</si>
  <si>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</si>
  <si>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</si>
  <si>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</si>
  <si>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</si>
  <si>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</si>
  <si>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</si>
  <si>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</si>
  <si>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</si>
  <si>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</si>
  <si>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</si>
  <si>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</si>
  <si>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</si>
  <si>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</si>
  <si>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</si>
  <si>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</si>
  <si>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</si>
  <si>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</si>
  <si>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</si>
  <si>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</si>
  <si>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</si>
  <si>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</si>
  <si>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</si>
  <si>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</si>
  <si>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</si>
  <si>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</si>
  <si>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</si>
  <si>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</si>
  <si>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</si>
  <si>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</si>
  <si>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</si>
  <si>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</si>
  <si>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</si>
  <si>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</si>
  <si>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</si>
  <si>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</si>
  <si>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</si>
  <si>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</si>
  <si>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</si>
  <si>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</si>
  <si>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</si>
  <si>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</si>
  <si>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</si>
  <si>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</si>
  <si>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</si>
  <si>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</si>
  <si>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</si>
  <si>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</si>
  <si>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</si>
  <si>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</si>
  <si>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</si>
  <si>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</si>
  <si>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</si>
  <si>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</si>
  <si>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</si>
  <si>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</si>
  <si>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</si>
  <si>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</si>
  <si>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</si>
  <si>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</si>
  <si>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</si>
  <si>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</si>
  <si>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Салат из помидоров с луком и маслом растительным</t>
  </si>
  <si>
    <t>Салат из отварной свеклы с растительным маслом</t>
  </si>
  <si>
    <t>Салат из отварной свеклы с маслом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</si>
  <si>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</si>
  <si>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</si>
  <si>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</si>
  <si>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</si>
  <si>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</si>
  <si>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</si>
  <si>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</si>
  <si>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</si>
  <si>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Среднее значение за 18 дней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</si>
  <si>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</si>
  <si>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</si>
  <si>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</si>
  <si>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</si>
  <si>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</si>
  <si>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кефирная 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</si>
  <si>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</si>
  <si>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</si>
  <si>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</si>
  <si>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</si>
  <si>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</si>
  <si>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</si>
  <si>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</si>
  <si>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</si>
  <si>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</si>
  <si>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</si>
  <si>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>Каша вязкая на молоке (Дружба)</t>
  </si>
  <si>
    <t>Кондитерское  изделие (пряник)</t>
  </si>
  <si>
    <t xml:space="preserve">Чай с сахаром и лимоном </t>
  </si>
  <si>
    <r>
      <t>Овощи  свежие (</t>
    </r>
    <r>
      <rPr>
        <b/>
        <sz val="16"/>
        <rFont val="Times New Roman"/>
        <family val="1"/>
        <charset val="204"/>
      </rPr>
      <t xml:space="preserve"> огурцы</t>
    </r>
    <r>
      <rPr>
        <b/>
        <sz val="16"/>
        <color rgb="FF000000"/>
        <rFont val="Times New Roman"/>
        <family val="1"/>
        <charset val="204"/>
      </rPr>
      <t>)</t>
    </r>
  </si>
  <si>
    <t>18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</si>
</sst>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#,##0.00_ ;\-#,##0.00\ "/>
    <numFmt numFmtId="173" formatCode="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998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166" fontId="7" fillId="5" borderId="1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47" fillId="5" borderId="34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2" fontId="7" fillId="0" borderId="36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7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wrapText="1"/>
    </xf>
    <xf numFmtId="0" fontId="7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wrapText="1"/>
    </xf>
    <xf numFmtId="0" fontId="3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5" borderId="46" xfId="0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48" fillId="5" borderId="3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166" fontId="48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7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7" fillId="5" borderId="47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0" fontId="48" fillId="5" borderId="33" xfId="0" applyFont="1" applyFill="1" applyBorder="1" applyAlignment="1">
      <alignment horizontal="center"/>
    </xf>
    <xf numFmtId="0" fontId="47" fillId="5" borderId="32" xfId="0" applyFont="1" applyFill="1" applyBorder="1" applyAlignment="1">
      <alignment horizontal="center"/>
    </xf>
    <xf numFmtId="0" fontId="47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3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7" fillId="5" borderId="26" xfId="0" applyFont="1" applyFill="1" applyBorder="1" applyAlignment="1">
      <alignment horizontal="center"/>
    </xf>
    <xf numFmtId="0" fontId="47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49" fillId="0" borderId="19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26" fillId="4" borderId="29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6" xfId="0" applyNumberFormat="1" applyFont="1" applyFill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5" xfId="0" applyFont="1" applyFill="1" applyBorder="1" applyAlignment="1">
      <alignment horizontal="center"/>
    </xf>
    <xf numFmtId="0" fontId="40" fillId="4" borderId="49" xfId="0" applyFont="1" applyFill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0" fontId="26" fillId="4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2" fontId="40" fillId="4" borderId="48" xfId="0" applyNumberFormat="1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51" fillId="0" borderId="48" xfId="0" applyNumberFormat="1" applyFont="1" applyBorder="1" applyAlignment="1">
      <alignment horizontal="center"/>
    </xf>
    <xf numFmtId="2" fontId="52" fillId="0" borderId="24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2" fontId="40" fillId="0" borderId="61" xfId="0" applyNumberFormat="1" applyFont="1" applyBorder="1" applyAlignment="1">
      <alignment horizontal="center" vertical="center"/>
    </xf>
    <xf numFmtId="0" fontId="0" fillId="5" borderId="62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0" fillId="4" borderId="6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4" xfId="0" applyNumberFormat="1" applyFont="1" applyBorder="1" applyAlignment="1">
      <alignment horizontal="center" vertical="center"/>
    </xf>
    <xf numFmtId="2" fontId="51" fillId="0" borderId="54" xfId="0" applyNumberFormat="1" applyFont="1" applyBorder="1" applyAlignment="1">
      <alignment horizontal="center"/>
    </xf>
    <xf numFmtId="2" fontId="52" fillId="0" borderId="54" xfId="0" applyNumberFormat="1" applyFont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" borderId="58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 vertical="center"/>
    </xf>
    <xf numFmtId="168" fontId="7" fillId="0" borderId="62" xfId="0" applyNumberFormat="1" applyFont="1" applyBorder="1" applyAlignment="1">
      <alignment horizontal="center" vertical="center"/>
    </xf>
    <xf numFmtId="0" fontId="40" fillId="4" borderId="54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2" fontId="40" fillId="4" borderId="61" xfId="0" applyNumberFormat="1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2" fontId="4" fillId="4" borderId="59" xfId="0" applyNumberFormat="1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47" fillId="5" borderId="62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63" xfId="0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59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168" fontId="7" fillId="0" borderId="53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2" fontId="4" fillId="4" borderId="58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47" fillId="5" borderId="53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2" fontId="26" fillId="4" borderId="58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4" fontId="4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61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40" fillId="0" borderId="48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51" fillId="6" borderId="2" xfId="0" applyFont="1" applyFill="1" applyBorder="1" applyAlignment="1">
      <alignment horizontal="center"/>
    </xf>
    <xf numFmtId="0" fontId="51" fillId="6" borderId="33" xfId="0" applyFont="1" applyFill="1" applyBorder="1" applyAlignment="1">
      <alignment horizontal="center"/>
    </xf>
    <xf numFmtId="0" fontId="50" fillId="6" borderId="19" xfId="0" applyFont="1" applyFill="1" applyBorder="1" applyAlignment="1">
      <alignment horizontal="center"/>
    </xf>
    <xf numFmtId="166" fontId="49" fillId="6" borderId="19" xfId="1" applyNumberFormat="1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166" fontId="7" fillId="4" borderId="19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15" fillId="0" borderId="0" xfId="1" applyNumberFormat="1" applyFont="1"/>
    <xf numFmtId="0" fontId="54" fillId="5" borderId="46" xfId="0" applyFont="1" applyFill="1" applyBorder="1" applyAlignment="1">
      <alignment horizontal="center"/>
    </xf>
    <xf numFmtId="0" fontId="49" fillId="5" borderId="21" xfId="0" applyFont="1" applyFill="1" applyBorder="1" applyAlignment="1">
      <alignment horizontal="center"/>
    </xf>
    <xf numFmtId="0" fontId="54" fillId="5" borderId="22" xfId="0" applyFont="1" applyFill="1" applyBorder="1" applyAlignment="1">
      <alignment horizontal="center"/>
    </xf>
    <xf numFmtId="166" fontId="43" fillId="5" borderId="22" xfId="1" applyNumberFormat="1" applyFont="1" applyFill="1" applyBorder="1" applyAlignment="1">
      <alignment horizontal="center"/>
    </xf>
    <xf numFmtId="0" fontId="43" fillId="5" borderId="22" xfId="0" applyFont="1" applyFill="1" applyBorder="1" applyAlignment="1">
      <alignment horizontal="center"/>
    </xf>
    <xf numFmtId="0" fontId="43" fillId="5" borderId="23" xfId="0" applyFont="1" applyFill="1" applyBorder="1" applyAlignment="1">
      <alignment horizontal="center"/>
    </xf>
    <xf numFmtId="0" fontId="54" fillId="5" borderId="21" xfId="0" applyFont="1" applyFill="1" applyBorder="1" applyAlignment="1">
      <alignment horizontal="center"/>
    </xf>
    <xf numFmtId="0" fontId="54" fillId="5" borderId="64" xfId="0" applyFont="1" applyFill="1" applyBorder="1" applyAlignment="1">
      <alignment horizontal="center"/>
    </xf>
    <xf numFmtId="0" fontId="54" fillId="5" borderId="61" xfId="0" applyFont="1" applyFill="1" applyBorder="1" applyAlignment="1">
      <alignment horizontal="center"/>
    </xf>
    <xf numFmtId="0" fontId="54" fillId="5" borderId="23" xfId="0" applyFont="1" applyFill="1" applyBorder="1" applyAlignment="1">
      <alignment horizontal="center"/>
    </xf>
    <xf numFmtId="0" fontId="54" fillId="0" borderId="0" xfId="0" applyFont="1"/>
    <xf numFmtId="49" fontId="49" fillId="0" borderId="16" xfId="0" applyNumberFormat="1" applyFont="1" applyBorder="1" applyAlignment="1">
      <alignment horizont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/>
    </xf>
    <xf numFmtId="0" fontId="56" fillId="0" borderId="30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/>
    </xf>
    <xf numFmtId="0" fontId="57" fillId="4" borderId="28" xfId="0" applyFont="1" applyFill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4" borderId="1" xfId="0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4" borderId="28" xfId="0" applyFont="1" applyFill="1" applyBorder="1" applyAlignment="1">
      <alignment horizontal="center" vertical="center"/>
    </xf>
    <xf numFmtId="0" fontId="58" fillId="4" borderId="8" xfId="0" applyFont="1" applyFill="1" applyBorder="1" applyAlignment="1">
      <alignment horizontal="center" vertical="center"/>
    </xf>
    <xf numFmtId="0" fontId="58" fillId="4" borderId="44" xfId="0" applyFont="1" applyFill="1" applyBorder="1" applyAlignment="1">
      <alignment horizontal="center" vertical="center"/>
    </xf>
    <xf numFmtId="0" fontId="58" fillId="4" borderId="7" xfId="0" applyFont="1" applyFill="1" applyBorder="1" applyAlignment="1">
      <alignment horizontal="center" vertical="center"/>
    </xf>
    <xf numFmtId="0" fontId="58" fillId="4" borderId="35" xfId="0" applyFont="1" applyFill="1" applyBorder="1" applyAlignment="1">
      <alignment horizontal="center" vertical="center"/>
    </xf>
    <xf numFmtId="0" fontId="57" fillId="4" borderId="28" xfId="0" applyFont="1" applyFill="1" applyBorder="1" applyAlignment="1">
      <alignment horizontal="center"/>
    </xf>
    <xf numFmtId="0" fontId="57" fillId="4" borderId="1" xfId="0" applyFont="1" applyFill="1" applyBorder="1" applyAlignment="1">
      <alignment horizontal="center"/>
    </xf>
    <xf numFmtId="0" fontId="57" fillId="4" borderId="8" xfId="0" applyFont="1" applyFill="1" applyBorder="1" applyAlignment="1">
      <alignment horizontal="center"/>
    </xf>
    <xf numFmtId="2" fontId="57" fillId="4" borderId="44" xfId="0" applyNumberFormat="1" applyFont="1" applyFill="1" applyBorder="1" applyAlignment="1">
      <alignment horizontal="center"/>
    </xf>
    <xf numFmtId="2" fontId="57" fillId="4" borderId="9" xfId="0" applyNumberFormat="1" applyFont="1" applyFill="1" applyBorder="1" applyAlignment="1">
      <alignment horizontal="center"/>
    </xf>
    <xf numFmtId="2" fontId="57" fillId="4" borderId="8" xfId="0" applyNumberFormat="1" applyFont="1" applyFill="1" applyBorder="1" applyAlignment="1">
      <alignment horizontal="center"/>
    </xf>
    <xf numFmtId="2" fontId="57" fillId="4" borderId="29" xfId="0" applyNumberFormat="1" applyFont="1" applyFill="1" applyBorder="1" applyAlignment="1">
      <alignment horizontal="center"/>
    </xf>
    <xf numFmtId="0" fontId="54" fillId="4" borderId="45" xfId="0" applyFont="1" applyFill="1" applyBorder="1" applyAlignment="1">
      <alignment horizontal="center"/>
    </xf>
    <xf numFmtId="0" fontId="57" fillId="4" borderId="36" xfId="0" applyFont="1" applyFill="1" applyBorder="1" applyAlignment="1">
      <alignment horizontal="center"/>
    </xf>
    <xf numFmtId="0" fontId="57" fillId="4" borderId="17" xfId="0" applyFont="1" applyFill="1" applyBorder="1" applyAlignment="1">
      <alignment horizontal="center"/>
    </xf>
    <xf numFmtId="0" fontId="57" fillId="4" borderId="12" xfId="0" applyFont="1" applyFill="1" applyBorder="1" applyAlignment="1">
      <alignment horizontal="center"/>
    </xf>
    <xf numFmtId="0" fontId="57" fillId="4" borderId="45" xfId="0" applyFont="1" applyFill="1" applyBorder="1" applyAlignment="1">
      <alignment horizontal="center"/>
    </xf>
    <xf numFmtId="0" fontId="57" fillId="4" borderId="14" xfId="0" applyFont="1" applyFill="1" applyBorder="1" applyAlignment="1">
      <alignment horizontal="center"/>
    </xf>
    <xf numFmtId="0" fontId="57" fillId="4" borderId="37" xfId="0" applyFont="1" applyFill="1" applyBorder="1" applyAlignment="1">
      <alignment horizontal="center"/>
    </xf>
    <xf numFmtId="0" fontId="54" fillId="4" borderId="16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 vertical="center"/>
    </xf>
    <xf numFmtId="0" fontId="55" fillId="4" borderId="44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4" fillId="4" borderId="47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2" fontId="57" fillId="0" borderId="29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2" fontId="57" fillId="0" borderId="44" xfId="0" applyNumberFormat="1" applyFont="1" applyFill="1" applyBorder="1" applyAlignment="1">
      <alignment horizontal="center" vertical="center"/>
    </xf>
    <xf numFmtId="2" fontId="57" fillId="0" borderId="7" xfId="0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4" fillId="4" borderId="58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172" fontId="57" fillId="0" borderId="18" xfId="1" applyNumberFormat="1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168" fontId="57" fillId="0" borderId="32" xfId="0" applyNumberFormat="1" applyFont="1" applyFill="1" applyBorder="1" applyAlignment="1">
      <alignment horizontal="center" vertical="center"/>
    </xf>
    <xf numFmtId="168" fontId="57" fillId="0" borderId="2" xfId="0" applyNumberFormat="1" applyFont="1" applyFill="1" applyBorder="1" applyAlignment="1">
      <alignment horizontal="center" vertical="center"/>
    </xf>
    <xf numFmtId="166" fontId="57" fillId="0" borderId="11" xfId="1" applyNumberFormat="1" applyFont="1" applyFill="1" applyBorder="1" applyAlignment="1">
      <alignment horizontal="center" vertical="center"/>
    </xf>
    <xf numFmtId="168" fontId="57" fillId="0" borderId="65" xfId="0" applyNumberFormat="1" applyFont="1" applyFill="1" applyBorder="1" applyAlignment="1">
      <alignment horizontal="center" vertical="center"/>
    </xf>
    <xf numFmtId="168" fontId="57" fillId="0" borderId="25" xfId="0" applyNumberFormat="1" applyFont="1" applyFill="1" applyBorder="1" applyAlignment="1">
      <alignment horizontal="center" vertical="center"/>
    </xf>
    <xf numFmtId="168" fontId="57" fillId="0" borderId="26" xfId="0" applyNumberFormat="1" applyFont="1" applyFill="1" applyBorder="1" applyAlignment="1">
      <alignment horizontal="center" vertical="center"/>
    </xf>
    <xf numFmtId="166" fontId="57" fillId="0" borderId="27" xfId="1" applyNumberFormat="1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166" fontId="57" fillId="0" borderId="10" xfId="1" applyNumberFormat="1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172" fontId="58" fillId="0" borderId="18" xfId="0" applyNumberFormat="1" applyFont="1" applyFill="1" applyBorder="1" applyAlignment="1">
      <alignment horizontal="center"/>
    </xf>
    <xf numFmtId="172" fontId="58" fillId="0" borderId="48" xfId="0" applyNumberFormat="1" applyFont="1" applyFill="1" applyBorder="1" applyAlignment="1">
      <alignment horizontal="center"/>
    </xf>
    <xf numFmtId="172" fontId="58" fillId="0" borderId="16" xfId="0" applyNumberFormat="1" applyFont="1" applyFill="1" applyBorder="1" applyAlignment="1">
      <alignment horizontal="center"/>
    </xf>
    <xf numFmtId="172" fontId="58" fillId="0" borderId="54" xfId="0" applyNumberFormat="1" applyFont="1" applyFill="1" applyBorder="1" applyAlignment="1">
      <alignment horizontal="center"/>
    </xf>
    <xf numFmtId="0" fontId="54" fillId="5" borderId="45" xfId="0" applyFont="1" applyFill="1" applyBorder="1" applyAlignment="1">
      <alignment horizontal="center"/>
    </xf>
    <xf numFmtId="0" fontId="50" fillId="5" borderId="36" xfId="0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54" fillId="5" borderId="17" xfId="0" applyFont="1" applyFill="1" applyBorder="1" applyAlignment="1">
      <alignment horizontal="center"/>
    </xf>
    <xf numFmtId="166" fontId="57" fillId="5" borderId="17" xfId="1" applyNumberFormat="1" applyFont="1" applyFill="1" applyBorder="1" applyAlignment="1">
      <alignment horizontal="center" vertical="center"/>
    </xf>
    <xf numFmtId="0" fontId="54" fillId="5" borderId="37" xfId="0" applyFont="1" applyFill="1" applyBorder="1" applyAlignment="1">
      <alignment horizontal="center"/>
    </xf>
    <xf numFmtId="0" fontId="54" fillId="5" borderId="36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0" fontId="54" fillId="5" borderId="14" xfId="0" applyFont="1" applyFill="1" applyBorder="1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/>
    </xf>
    <xf numFmtId="0" fontId="60" fillId="4" borderId="44" xfId="0" applyFont="1" applyFill="1" applyBorder="1" applyAlignment="1">
      <alignment horizontal="center" vertical="center" wrapText="1"/>
    </xf>
    <xf numFmtId="0" fontId="62" fillId="4" borderId="44" xfId="0" applyFont="1" applyFill="1" applyBorder="1" applyAlignment="1">
      <alignment horizontal="center" vertical="center" wrapText="1"/>
    </xf>
    <xf numFmtId="0" fontId="60" fillId="4" borderId="45" xfId="0" applyFont="1" applyFill="1" applyBorder="1" applyAlignment="1">
      <alignment horizontal="center" vertical="center" wrapText="1"/>
    </xf>
    <xf numFmtId="0" fontId="60" fillId="4" borderId="54" xfId="0" applyFont="1" applyFill="1" applyBorder="1" applyAlignment="1">
      <alignment horizontal="center" vertical="center" wrapText="1"/>
    </xf>
    <xf numFmtId="0" fontId="61" fillId="4" borderId="7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4" borderId="35" xfId="0" applyFont="1" applyFill="1" applyBorder="1" applyAlignment="1">
      <alignment horizontal="center" vertical="center" wrapText="1"/>
    </xf>
    <xf numFmtId="0" fontId="60" fillId="4" borderId="52" xfId="0" applyFont="1" applyFill="1" applyBorder="1" applyAlignment="1">
      <alignment horizontal="center" vertical="center" wrapText="1"/>
    </xf>
    <xf numFmtId="0" fontId="60" fillId="4" borderId="16" xfId="0" applyFont="1" applyFill="1" applyBorder="1" applyAlignment="1">
      <alignment horizontal="center" vertical="center" wrapText="1"/>
    </xf>
    <xf numFmtId="0" fontId="59" fillId="4" borderId="47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 wrapText="1"/>
    </xf>
    <xf numFmtId="0" fontId="56" fillId="4" borderId="19" xfId="0" applyFont="1" applyFill="1" applyBorder="1" applyAlignment="1">
      <alignment horizontal="center" vertical="center" wrapText="1"/>
    </xf>
    <xf numFmtId="166" fontId="56" fillId="4" borderId="19" xfId="1" applyNumberFormat="1" applyFont="1" applyFill="1" applyBorder="1" applyAlignment="1">
      <alignment horizontal="center" vertical="center" wrapText="1"/>
    </xf>
    <xf numFmtId="0" fontId="56" fillId="4" borderId="20" xfId="0" applyFont="1" applyFill="1" applyBorder="1" applyAlignment="1">
      <alignment horizontal="center" vertical="center" wrapText="1"/>
    </xf>
    <xf numFmtId="0" fontId="56" fillId="4" borderId="28" xfId="0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center" vertical="center" wrapText="1"/>
    </xf>
    <xf numFmtId="166" fontId="56" fillId="4" borderId="3" xfId="1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166" fontId="57" fillId="4" borderId="1" xfId="1" applyNumberFormat="1" applyFont="1" applyFill="1" applyBorder="1" applyAlignment="1">
      <alignment horizontal="center" vertical="center"/>
    </xf>
    <xf numFmtId="0" fontId="57" fillId="4" borderId="29" xfId="0" applyFont="1" applyFill="1" applyBorder="1" applyAlignment="1">
      <alignment horizontal="center" vertical="center"/>
    </xf>
    <xf numFmtId="0" fontId="57" fillId="4" borderId="28" xfId="0" applyFont="1" applyFill="1" applyBorder="1" applyAlignment="1">
      <alignment horizontal="center" vertical="center" wrapText="1"/>
    </xf>
    <xf numFmtId="0" fontId="58" fillId="4" borderId="28" xfId="0" applyFont="1" applyFill="1" applyBorder="1" applyAlignment="1">
      <alignment horizontal="center" vertical="center" wrapText="1"/>
    </xf>
    <xf numFmtId="166" fontId="58" fillId="4" borderId="1" xfId="1" applyNumberFormat="1" applyFont="1" applyFill="1" applyBorder="1" applyAlignment="1">
      <alignment horizontal="center" vertical="center"/>
    </xf>
    <xf numFmtId="0" fontId="58" fillId="4" borderId="29" xfId="0" applyFont="1" applyFill="1" applyBorder="1" applyAlignment="1">
      <alignment horizontal="center" vertical="center"/>
    </xf>
    <xf numFmtId="0" fontId="57" fillId="4" borderId="36" xfId="0" applyFont="1" applyFill="1" applyBorder="1" applyAlignment="1">
      <alignment horizontal="center" vertical="center" wrapText="1"/>
    </xf>
    <xf numFmtId="0" fontId="57" fillId="4" borderId="17" xfId="0" applyFont="1" applyFill="1" applyBorder="1" applyAlignment="1">
      <alignment horizontal="center" vertical="center" wrapText="1"/>
    </xf>
    <xf numFmtId="0" fontId="57" fillId="4" borderId="37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/>
    </xf>
    <xf numFmtId="166" fontId="57" fillId="4" borderId="19" xfId="1" applyNumberFormat="1" applyFont="1" applyFill="1" applyBorder="1" applyAlignment="1">
      <alignment horizontal="center" vertical="center"/>
    </xf>
    <xf numFmtId="0" fontId="57" fillId="4" borderId="32" xfId="0" applyFont="1" applyFill="1" applyBorder="1" applyAlignment="1">
      <alignment horizontal="center" vertical="center" wrapText="1"/>
    </xf>
    <xf numFmtId="0" fontId="57" fillId="4" borderId="2" xfId="0" applyFont="1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 vertical="center" wrapText="1"/>
    </xf>
    <xf numFmtId="166" fontId="57" fillId="4" borderId="2" xfId="1" applyNumberFormat="1" applyFont="1" applyFill="1" applyBorder="1" applyAlignment="1">
      <alignment horizontal="center" vertical="center"/>
    </xf>
    <xf numFmtId="0" fontId="57" fillId="4" borderId="33" xfId="0" applyFont="1" applyFill="1" applyBorder="1" applyAlignment="1">
      <alignment horizontal="center" vertical="center"/>
    </xf>
    <xf numFmtId="0" fontId="58" fillId="4" borderId="36" xfId="0" applyFont="1" applyFill="1" applyBorder="1" applyAlignment="1">
      <alignment horizontal="center" vertical="center" wrapText="1"/>
    </xf>
    <xf numFmtId="0" fontId="57" fillId="4" borderId="17" xfId="0" applyFont="1" applyFill="1" applyBorder="1" applyAlignment="1">
      <alignment horizontal="center" vertical="center"/>
    </xf>
    <xf numFmtId="166" fontId="57" fillId="4" borderId="17" xfId="1" applyNumberFormat="1" applyFont="1" applyFill="1" applyBorder="1" applyAlignment="1">
      <alignment horizontal="center" vertical="center"/>
    </xf>
    <xf numFmtId="165" fontId="57" fillId="4" borderId="17" xfId="1" applyNumberFormat="1" applyFont="1" applyFill="1" applyBorder="1" applyAlignment="1">
      <alignment horizontal="center" vertical="center"/>
    </xf>
    <xf numFmtId="0" fontId="57" fillId="4" borderId="37" xfId="0" applyFont="1" applyFill="1" applyBorder="1" applyAlignment="1">
      <alignment horizontal="center" vertical="center"/>
    </xf>
    <xf numFmtId="0" fontId="58" fillId="4" borderId="18" xfId="0" applyFont="1" applyFill="1" applyBorder="1" applyAlignment="1">
      <alignment horizontal="center" vertical="center" wrapText="1"/>
    </xf>
    <xf numFmtId="165" fontId="57" fillId="4" borderId="19" xfId="1" applyNumberFormat="1" applyFont="1" applyFill="1" applyBorder="1" applyAlignment="1">
      <alignment horizontal="center" vertical="center"/>
    </xf>
    <xf numFmtId="165" fontId="57" fillId="4" borderId="20" xfId="1" applyNumberFormat="1" applyFont="1" applyFill="1" applyBorder="1" applyAlignment="1">
      <alignment horizontal="center" vertical="center"/>
    </xf>
    <xf numFmtId="0" fontId="56" fillId="4" borderId="32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/>
    </xf>
    <xf numFmtId="0" fontId="54" fillId="4" borderId="33" xfId="0" applyFont="1" applyFill="1" applyBorder="1" applyAlignment="1">
      <alignment horizontal="center"/>
    </xf>
    <xf numFmtId="0" fontId="57" fillId="4" borderId="18" xfId="0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horizontal="center" vertical="center" wrapText="1"/>
    </xf>
    <xf numFmtId="0" fontId="56" fillId="4" borderId="18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/>
    </xf>
    <xf numFmtId="0" fontId="54" fillId="4" borderId="20" xfId="0" applyFont="1" applyFill="1" applyBorder="1" applyAlignment="1">
      <alignment horizont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93"/>
  <sheetViews>
    <sheetView tabSelected="1" topLeftCell="A178" zoomScale="90" zoomScaleNormal="90" workbookViewId="0">
      <selection activeCell="M165" sqref="M165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9.5" thickBot="1" x14ac:dyDescent="0.35">
      <c r="D1" s="230" t="s">
        <v>108</v>
      </c>
      <c r="E1" s="127"/>
      <c r="F1" s="127"/>
      <c r="G1" s="127"/>
      <c r="H1" s="127"/>
      <c r="I1" s="127"/>
      <c r="J1" s="127" t="s">
        <v>391</v>
      </c>
      <c r="M1" s="261"/>
      <c r="N1" s="261"/>
      <c r="O1" s="261"/>
    </row>
    <row r="2" spans="1:20" ht="15.75" hidden="1" thickBot="1" x14ac:dyDescent="0.3">
      <c r="A2" s="361"/>
      <c r="B2" s="361"/>
      <c r="C2" s="379" t="s">
        <v>339</v>
      </c>
      <c r="D2" s="765"/>
      <c r="E2" s="766"/>
      <c r="F2" s="766"/>
      <c r="G2" s="766"/>
      <c r="H2" s="764" t="e">
        <f>F2*#REF!/1000</f>
        <v>#REF!</v>
      </c>
      <c r="I2" s="766"/>
      <c r="J2" s="767"/>
      <c r="K2" s="513" t="e">
        <f>#REF!+#REF!+#REF!</f>
        <v>#REF!</v>
      </c>
      <c r="L2" s="513" t="e">
        <f>#REF!+#REF!+#REF!</f>
        <v>#REF!</v>
      </c>
      <c r="M2" s="513" t="e">
        <f>#REF!+#REF!+#REF!</f>
        <v>#REF!</v>
      </c>
      <c r="N2" s="513" t="e">
        <f>#REF!+#REF!+#REF!</f>
        <v>#REF!</v>
      </c>
      <c r="O2" s="539" t="e">
        <f>#REF!+#REF!+#REF!</f>
        <v>#REF!</v>
      </c>
      <c r="P2" s="515" t="e">
        <f>#REF!+#REF!+#REF!</f>
        <v>#REF!</v>
      </c>
      <c r="Q2" s="589" t="e">
        <f>#REF!+#REF!+#REF!</f>
        <v>#REF!</v>
      </c>
      <c r="R2" s="514" t="e">
        <f>#REF!+#REF!+#REF!</f>
        <v>#REF!</v>
      </c>
      <c r="S2" s="514" t="e">
        <f>#REF!+#REF!+#REF!</f>
        <v>#REF!</v>
      </c>
      <c r="T2" s="515" t="e">
        <f>#REF!+#REF!+#REF!</f>
        <v>#REF!</v>
      </c>
    </row>
    <row r="3" spans="1:20" hidden="1" x14ac:dyDescent="0.25">
      <c r="A3" s="356"/>
      <c r="B3" s="356"/>
      <c r="C3" s="322"/>
      <c r="D3" s="292"/>
      <c r="E3" s="244"/>
      <c r="F3" s="244"/>
      <c r="G3" s="244"/>
      <c r="H3" s="344"/>
      <c r="I3" s="244"/>
      <c r="J3" s="293"/>
      <c r="K3" s="271"/>
      <c r="L3" s="113"/>
      <c r="M3" s="113"/>
      <c r="N3" s="113"/>
      <c r="O3" s="191"/>
      <c r="P3" s="605"/>
      <c r="Q3" s="586"/>
      <c r="R3" s="468"/>
      <c r="S3" s="468"/>
      <c r="T3" s="469"/>
    </row>
    <row r="4" spans="1:20" ht="18.75" hidden="1" x14ac:dyDescent="0.3">
      <c r="A4" s="311"/>
      <c r="B4" s="311"/>
      <c r="C4" s="324"/>
      <c r="D4" s="366" t="s">
        <v>341</v>
      </c>
      <c r="E4" s="231" t="s">
        <v>66</v>
      </c>
      <c r="F4" s="232"/>
      <c r="G4" s="232"/>
      <c r="H4" s="227" t="e">
        <f>F4*#REF!/1000</f>
        <v>#REF!</v>
      </c>
      <c r="I4" s="232"/>
      <c r="J4" s="367"/>
      <c r="K4" s="273"/>
      <c r="L4" s="233"/>
      <c r="M4" s="233"/>
      <c r="N4" s="233"/>
      <c r="O4" s="463"/>
      <c r="P4" s="324"/>
      <c r="Q4" s="594"/>
      <c r="R4" s="233"/>
      <c r="S4" s="233"/>
      <c r="T4" s="274"/>
    </row>
    <row r="5" spans="1:20" ht="33" hidden="1" customHeight="1" x14ac:dyDescent="0.25">
      <c r="A5" s="333" t="s">
        <v>110</v>
      </c>
      <c r="B5" s="306" t="s">
        <v>109</v>
      </c>
      <c r="C5" s="325" t="s">
        <v>18</v>
      </c>
      <c r="D5" s="295" t="s">
        <v>19</v>
      </c>
      <c r="E5" s="239" t="s">
        <v>29</v>
      </c>
      <c r="F5" s="239" t="s">
        <v>20</v>
      </c>
      <c r="G5" s="239" t="s">
        <v>21</v>
      </c>
      <c r="H5" s="242" t="e">
        <f>F5*#REF!/1000</f>
        <v>#VALUE!</v>
      </c>
      <c r="I5" s="239"/>
      <c r="J5" s="295" t="s">
        <v>19</v>
      </c>
      <c r="K5" s="275" t="s">
        <v>23</v>
      </c>
      <c r="L5" s="66" t="s">
        <v>24</v>
      </c>
      <c r="M5" s="66" t="s">
        <v>22</v>
      </c>
      <c r="N5" s="78" t="s">
        <v>25</v>
      </c>
      <c r="O5" s="467" t="s">
        <v>26</v>
      </c>
      <c r="P5" s="325" t="s">
        <v>23</v>
      </c>
      <c r="Q5" s="595" t="s">
        <v>24</v>
      </c>
      <c r="R5" s="66" t="s">
        <v>22</v>
      </c>
      <c r="S5" s="78" t="s">
        <v>25</v>
      </c>
      <c r="T5" s="276" t="s">
        <v>26</v>
      </c>
    </row>
    <row r="6" spans="1:20" hidden="1" x14ac:dyDescent="0.25">
      <c r="A6" s="308"/>
      <c r="B6" s="312" t="s">
        <v>28</v>
      </c>
      <c r="C6" s="326"/>
      <c r="D6" s="296">
        <v>1</v>
      </c>
      <c r="E6" s="239"/>
      <c r="F6" s="239"/>
      <c r="G6" s="239"/>
      <c r="H6" s="242" t="e">
        <f>F6*#REF!/1000</f>
        <v>#REF!</v>
      </c>
      <c r="I6" s="239"/>
      <c r="J6" s="286"/>
      <c r="K6" s="275"/>
      <c r="L6" s="66"/>
      <c r="M6" s="66"/>
      <c r="N6" s="78"/>
      <c r="O6" s="467"/>
      <c r="P6" s="325"/>
      <c r="Q6" s="595"/>
      <c r="R6" s="66"/>
      <c r="S6" s="78"/>
      <c r="T6" s="276"/>
    </row>
    <row r="7" spans="1:20" hidden="1" x14ac:dyDescent="0.25">
      <c r="A7" s="308" t="s">
        <v>93</v>
      </c>
      <c r="B7" s="307"/>
      <c r="C7" s="320" t="s">
        <v>215</v>
      </c>
      <c r="D7" s="287">
        <v>200</v>
      </c>
      <c r="E7" s="241">
        <v>200</v>
      </c>
      <c r="F7" s="241">
        <v>200</v>
      </c>
      <c r="G7" s="241">
        <v>200</v>
      </c>
      <c r="H7" s="241">
        <v>200</v>
      </c>
      <c r="I7" s="241">
        <v>200</v>
      </c>
      <c r="J7" s="288">
        <v>200</v>
      </c>
      <c r="K7" s="264">
        <v>6.3</v>
      </c>
      <c r="L7" s="33">
        <v>6</v>
      </c>
      <c r="M7" s="33">
        <v>45.7</v>
      </c>
      <c r="N7" s="33">
        <v>286</v>
      </c>
      <c r="O7" s="123">
        <v>0.65</v>
      </c>
      <c r="P7" s="618">
        <f>K7</f>
        <v>6.3</v>
      </c>
      <c r="Q7" s="618">
        <f t="shared" ref="Q7:T7" si="0">L7</f>
        <v>6</v>
      </c>
      <c r="R7" s="618">
        <f t="shared" si="0"/>
        <v>45.7</v>
      </c>
      <c r="S7" s="618">
        <f t="shared" si="0"/>
        <v>286</v>
      </c>
      <c r="T7" s="618">
        <f t="shared" si="0"/>
        <v>0.65</v>
      </c>
    </row>
    <row r="8" spans="1:20" hidden="1" x14ac:dyDescent="0.25">
      <c r="A8" s="307" t="s">
        <v>90</v>
      </c>
      <c r="B8" s="307"/>
      <c r="C8" s="320" t="s">
        <v>3</v>
      </c>
      <c r="D8" s="269">
        <v>200</v>
      </c>
      <c r="E8" s="57">
        <f>E2</f>
        <v>0</v>
      </c>
      <c r="F8" s="57"/>
      <c r="G8" s="57"/>
      <c r="H8" s="768" t="e">
        <f>F8*#REF!/1000</f>
        <v>#REF!</v>
      </c>
      <c r="I8" s="57"/>
      <c r="J8" s="270">
        <v>200</v>
      </c>
      <c r="K8" s="264">
        <v>2.8</v>
      </c>
      <c r="L8" s="33">
        <v>3.2</v>
      </c>
      <c r="M8" s="33">
        <v>14.8</v>
      </c>
      <c r="N8" s="170">
        <v>120</v>
      </c>
      <c r="O8" s="471">
        <v>0.72</v>
      </c>
      <c r="P8" s="574">
        <v>2.8</v>
      </c>
      <c r="Q8" s="510">
        <v>3.2</v>
      </c>
      <c r="R8" s="170">
        <v>14.8</v>
      </c>
      <c r="S8" s="170">
        <v>120</v>
      </c>
      <c r="T8" s="265">
        <v>0.72</v>
      </c>
    </row>
    <row r="9" spans="1:20" hidden="1" x14ac:dyDescent="0.25">
      <c r="A9" s="308" t="s">
        <v>272</v>
      </c>
      <c r="B9" s="308"/>
      <c r="C9" s="321" t="s">
        <v>259</v>
      </c>
      <c r="D9" s="289" t="s">
        <v>307</v>
      </c>
      <c r="E9" s="241">
        <f>E8</f>
        <v>0</v>
      </c>
      <c r="F9" s="241"/>
      <c r="G9" s="241"/>
      <c r="H9" s="242" t="e">
        <f>F9*#REF!/1000</f>
        <v>#REF!</v>
      </c>
      <c r="I9" s="241"/>
      <c r="J9" s="288" t="s">
        <v>308</v>
      </c>
      <c r="K9" s="264">
        <v>18.5</v>
      </c>
      <c r="L9" s="33">
        <v>7.9</v>
      </c>
      <c r="M9" s="33">
        <v>13</v>
      </c>
      <c r="N9" s="33">
        <v>148</v>
      </c>
      <c r="O9" s="123">
        <v>0.14000000000000001</v>
      </c>
      <c r="P9" s="577">
        <v>22.5</v>
      </c>
      <c r="Q9" s="507">
        <f t="shared" ref="Q9:Q10" si="1">L9*1.7</f>
        <v>13.43</v>
      </c>
      <c r="R9" s="444">
        <f t="shared" ref="R9:R10" si="2">M9*1.7</f>
        <v>22.099999999999998</v>
      </c>
      <c r="S9" s="444">
        <f t="shared" ref="S9:S10" si="3">N9*1.7</f>
        <v>251.6</v>
      </c>
      <c r="T9" s="285">
        <f t="shared" ref="T9:T10" si="4">O9*1.7</f>
        <v>0.23800000000000002</v>
      </c>
    </row>
    <row r="10" spans="1:20" hidden="1" x14ac:dyDescent="0.25">
      <c r="A10" s="308" t="s">
        <v>135</v>
      </c>
      <c r="B10" s="308"/>
      <c r="C10" s="320" t="s">
        <v>5</v>
      </c>
      <c r="D10" s="289">
        <v>30</v>
      </c>
      <c r="E10" s="241"/>
      <c r="F10" s="237">
        <v>20</v>
      </c>
      <c r="G10" s="241">
        <v>20</v>
      </c>
      <c r="H10" s="242" t="e">
        <f>F10*#REF!/1000</f>
        <v>#REF!</v>
      </c>
      <c r="I10" s="241"/>
      <c r="J10" s="288">
        <v>40</v>
      </c>
      <c r="K10" s="268">
        <v>2</v>
      </c>
      <c r="L10" s="46">
        <v>0.35</v>
      </c>
      <c r="M10" s="46">
        <v>0.33</v>
      </c>
      <c r="N10" s="46">
        <v>48.75</v>
      </c>
      <c r="O10" s="185"/>
      <c r="P10" s="577">
        <f>K10*1.7</f>
        <v>3.4</v>
      </c>
      <c r="Q10" s="507">
        <f t="shared" si="1"/>
        <v>0.59499999999999997</v>
      </c>
      <c r="R10" s="444">
        <f t="shared" si="2"/>
        <v>0.56100000000000005</v>
      </c>
      <c r="S10" s="444">
        <f t="shared" si="3"/>
        <v>82.875</v>
      </c>
      <c r="T10" s="285">
        <f t="shared" si="4"/>
        <v>0</v>
      </c>
    </row>
    <row r="11" spans="1:20" ht="15.75" hidden="1" thickBot="1" x14ac:dyDescent="0.3">
      <c r="A11" s="337" t="s">
        <v>280</v>
      </c>
      <c r="B11" s="337"/>
      <c r="C11" s="332" t="s">
        <v>281</v>
      </c>
      <c r="D11" s="304" t="s">
        <v>282</v>
      </c>
      <c r="E11" s="255" t="s">
        <v>282</v>
      </c>
      <c r="F11" s="255" t="s">
        <v>282</v>
      </c>
      <c r="G11" s="255" t="s">
        <v>282</v>
      </c>
      <c r="H11" s="255" t="s">
        <v>282</v>
      </c>
      <c r="I11" s="255" t="s">
        <v>282</v>
      </c>
      <c r="J11" s="338" t="s">
        <v>282</v>
      </c>
      <c r="K11" s="339">
        <v>0.4</v>
      </c>
      <c r="L11" s="340">
        <v>0.3</v>
      </c>
      <c r="M11" s="340">
        <v>10.3</v>
      </c>
      <c r="N11" s="340">
        <v>46</v>
      </c>
      <c r="O11" s="355">
        <v>22.02</v>
      </c>
      <c r="P11" s="608">
        <v>0.4</v>
      </c>
      <c r="Q11" s="540">
        <v>0.3</v>
      </c>
      <c r="R11" s="434">
        <v>10.3</v>
      </c>
      <c r="S11" s="434">
        <v>46</v>
      </c>
      <c r="T11" s="435">
        <v>22.02</v>
      </c>
    </row>
    <row r="12" spans="1:20" ht="15.75" hidden="1" thickBot="1" x14ac:dyDescent="0.3">
      <c r="A12" s="346"/>
      <c r="B12" s="346"/>
      <c r="C12" s="347" t="s">
        <v>107</v>
      </c>
      <c r="D12" s="348"/>
      <c r="E12" s="349"/>
      <c r="F12" s="350"/>
      <c r="G12" s="349"/>
      <c r="H12" s="351" t="e">
        <f>F12*#REF!/1000</f>
        <v>#REF!</v>
      </c>
      <c r="I12" s="349"/>
      <c r="J12" s="352"/>
      <c r="K12" s="621">
        <f t="shared" ref="K12:S12" si="5">SUM(K7:K11)</f>
        <v>30</v>
      </c>
      <c r="L12" s="622">
        <f t="shared" si="5"/>
        <v>17.750000000000004</v>
      </c>
      <c r="M12" s="622">
        <f t="shared" si="5"/>
        <v>84.13</v>
      </c>
      <c r="N12" s="622">
        <f t="shared" si="5"/>
        <v>648.75</v>
      </c>
      <c r="O12" s="623">
        <f t="shared" si="5"/>
        <v>23.53</v>
      </c>
      <c r="P12" s="641">
        <f t="shared" si="5"/>
        <v>35.4</v>
      </c>
      <c r="Q12" s="642">
        <f t="shared" si="5"/>
        <v>23.524999999999999</v>
      </c>
      <c r="R12" s="643">
        <f t="shared" si="5"/>
        <v>93.460999999999999</v>
      </c>
      <c r="S12" s="643">
        <f t="shared" si="5"/>
        <v>786.47500000000002</v>
      </c>
      <c r="T12" s="652">
        <f>SUM(T7:T11)</f>
        <v>23.628</v>
      </c>
    </row>
    <row r="13" spans="1:20" hidden="1" x14ac:dyDescent="0.25">
      <c r="A13" s="368"/>
      <c r="B13" s="341" t="s">
        <v>27</v>
      </c>
      <c r="C13" s="342"/>
      <c r="D13" s="294"/>
      <c r="E13" s="343"/>
      <c r="F13" s="245"/>
      <c r="G13" s="343"/>
      <c r="H13" s="344" t="e">
        <f>F13*#REF!/1000</f>
        <v>#REF!</v>
      </c>
      <c r="I13" s="343"/>
      <c r="J13" s="436"/>
      <c r="K13" s="431"/>
      <c r="L13" s="432"/>
      <c r="M13" s="432"/>
      <c r="N13" s="432"/>
      <c r="O13" s="470"/>
      <c r="P13" s="606"/>
      <c r="Q13" s="588"/>
      <c r="R13" s="432"/>
      <c r="S13" s="432"/>
      <c r="T13" s="433"/>
    </row>
    <row r="14" spans="1:20" ht="20.25" hidden="1" customHeight="1" x14ac:dyDescent="0.25">
      <c r="A14" s="308" t="s">
        <v>195</v>
      </c>
      <c r="B14" s="308"/>
      <c r="C14" s="321" t="s">
        <v>360</v>
      </c>
      <c r="D14" s="289">
        <v>60</v>
      </c>
      <c r="E14" s="241"/>
      <c r="F14" s="237"/>
      <c r="G14" s="241"/>
      <c r="H14" s="242" t="e">
        <f>F14*#REF!/1000</f>
        <v>#REF!</v>
      </c>
      <c r="I14" s="241"/>
      <c r="J14" s="259">
        <v>100</v>
      </c>
      <c r="K14" s="264">
        <v>0.48</v>
      </c>
      <c r="L14" s="33">
        <v>0.12</v>
      </c>
      <c r="M14" s="33">
        <v>1.56</v>
      </c>
      <c r="N14" s="33">
        <v>38.4</v>
      </c>
      <c r="O14" s="123">
        <v>2.94</v>
      </c>
      <c r="P14" s="577">
        <f>K14*1.7</f>
        <v>0.81599999999999995</v>
      </c>
      <c r="Q14" s="507">
        <f t="shared" ref="Q14:T14" si="6">L14*1.7</f>
        <v>0.20399999999999999</v>
      </c>
      <c r="R14" s="444">
        <f t="shared" si="6"/>
        <v>2.6520000000000001</v>
      </c>
      <c r="S14" s="444">
        <f t="shared" si="6"/>
        <v>65.28</v>
      </c>
      <c r="T14" s="285">
        <f t="shared" si="6"/>
        <v>4.9980000000000002</v>
      </c>
    </row>
    <row r="15" spans="1:20" s="219" customFormat="1" hidden="1" x14ac:dyDescent="0.25">
      <c r="A15" s="307" t="s">
        <v>177</v>
      </c>
      <c r="B15" s="307"/>
      <c r="C15" s="320" t="s">
        <v>286</v>
      </c>
      <c r="D15" s="287">
        <v>200</v>
      </c>
      <c r="E15" s="241">
        <f>E9</f>
        <v>0</v>
      </c>
      <c r="F15" s="237"/>
      <c r="G15" s="241"/>
      <c r="H15" s="242" t="e">
        <f>F15*#REF!/1000</f>
        <v>#REF!</v>
      </c>
      <c r="I15" s="241"/>
      <c r="J15" s="288">
        <v>250</v>
      </c>
      <c r="K15" s="633">
        <v>4.8</v>
      </c>
      <c r="L15" s="634">
        <v>3.4</v>
      </c>
      <c r="M15" s="634">
        <v>17.2</v>
      </c>
      <c r="N15" s="634">
        <v>128</v>
      </c>
      <c r="O15" s="635">
        <v>28.14</v>
      </c>
      <c r="P15" s="718">
        <f>K15*1.25</f>
        <v>6</v>
      </c>
      <c r="Q15" s="718">
        <f t="shared" ref="Q15:T15" si="7">L15*1.25</f>
        <v>4.25</v>
      </c>
      <c r="R15" s="718">
        <f t="shared" si="7"/>
        <v>21.5</v>
      </c>
      <c r="S15" s="718">
        <f t="shared" si="7"/>
        <v>160</v>
      </c>
      <c r="T15" s="718">
        <f t="shared" si="7"/>
        <v>35.174999999999997</v>
      </c>
    </row>
    <row r="16" spans="1:20" s="219" customFormat="1" ht="13.5" hidden="1" customHeight="1" x14ac:dyDescent="0.25">
      <c r="A16" s="308" t="s">
        <v>290</v>
      </c>
      <c r="B16" s="308"/>
      <c r="C16" s="320" t="s">
        <v>291</v>
      </c>
      <c r="D16" s="289">
        <v>75</v>
      </c>
      <c r="E16" s="241">
        <f>E6</f>
        <v>0</v>
      </c>
      <c r="F16" s="241"/>
      <c r="G16" s="241"/>
      <c r="H16" s="246" t="e">
        <f>F16*#REF!/1000</f>
        <v>#REF!</v>
      </c>
      <c r="I16" s="241"/>
      <c r="J16" s="288">
        <v>100</v>
      </c>
      <c r="K16" s="266">
        <v>11.5</v>
      </c>
      <c r="L16" s="33">
        <v>11</v>
      </c>
      <c r="M16" s="99">
        <v>9</v>
      </c>
      <c r="N16" s="99">
        <v>192.5</v>
      </c>
      <c r="O16" s="189">
        <v>1.2E-2</v>
      </c>
      <c r="P16" s="577">
        <f t="shared" ref="P16" si="8">K16*1.7</f>
        <v>19.55</v>
      </c>
      <c r="Q16" s="507">
        <f t="shared" ref="Q16" si="9">L16*1.7</f>
        <v>18.7</v>
      </c>
      <c r="R16" s="444">
        <f t="shared" ref="R16" si="10">M16*1.7</f>
        <v>15.299999999999999</v>
      </c>
      <c r="S16" s="444">
        <v>345</v>
      </c>
      <c r="T16" s="285">
        <f t="shared" ref="T16" si="11">O16*1.7</f>
        <v>2.0400000000000001E-2</v>
      </c>
    </row>
    <row r="17" spans="1:20" ht="16.5" hidden="1" customHeight="1" x14ac:dyDescent="0.25">
      <c r="A17" s="308" t="s">
        <v>261</v>
      </c>
      <c r="B17" s="308"/>
      <c r="C17" s="321" t="s">
        <v>329</v>
      </c>
      <c r="D17" s="289">
        <v>150</v>
      </c>
      <c r="E17" s="241">
        <f>E16</f>
        <v>0</v>
      </c>
      <c r="F17" s="241"/>
      <c r="G17" s="241"/>
      <c r="H17" s="246" t="e">
        <f>F17*#REF!/1000</f>
        <v>#REF!</v>
      </c>
      <c r="I17" s="241"/>
      <c r="J17" s="259">
        <v>180</v>
      </c>
      <c r="K17" s="649">
        <v>5.0999999999999996</v>
      </c>
      <c r="L17" s="650">
        <v>3.75</v>
      </c>
      <c r="M17" s="650">
        <v>24</v>
      </c>
      <c r="N17" s="650">
        <v>150</v>
      </c>
      <c r="O17" s="651">
        <v>0</v>
      </c>
      <c r="P17" s="675">
        <f t="shared" ref="P17" si="12">K17*1.7</f>
        <v>8.67</v>
      </c>
      <c r="Q17" s="676">
        <f t="shared" ref="Q17" si="13">L17*1.7</f>
        <v>6.375</v>
      </c>
      <c r="R17" s="677">
        <f t="shared" ref="R17" si="14">M17*1.7</f>
        <v>40.799999999999997</v>
      </c>
      <c r="S17" s="677">
        <f t="shared" ref="S17" si="15">N17*1.7</f>
        <v>255</v>
      </c>
      <c r="T17" s="678">
        <f t="shared" ref="T17" si="16">O17*1.7</f>
        <v>0</v>
      </c>
    </row>
    <row r="18" spans="1:20" hidden="1" x14ac:dyDescent="0.25">
      <c r="A18" s="308" t="s">
        <v>141</v>
      </c>
      <c r="B18" s="308"/>
      <c r="C18" s="320" t="s">
        <v>353</v>
      </c>
      <c r="D18" s="289">
        <v>200</v>
      </c>
      <c r="E18" s="241">
        <f>E17</f>
        <v>0</v>
      </c>
      <c r="F18" s="241">
        <v>200</v>
      </c>
      <c r="G18" s="241"/>
      <c r="H18" s="246" t="e">
        <f>F18*#REF!/1000</f>
        <v>#REF!</v>
      </c>
      <c r="I18" s="241"/>
      <c r="J18" s="259">
        <v>200</v>
      </c>
      <c r="K18" s="649">
        <v>0.14000000000000001</v>
      </c>
      <c r="L18" s="650">
        <v>0.06</v>
      </c>
      <c r="M18" s="650">
        <v>21.78</v>
      </c>
      <c r="N18" s="650">
        <v>69.44</v>
      </c>
      <c r="O18" s="651">
        <v>40</v>
      </c>
      <c r="P18" s="662">
        <v>0.14000000000000001</v>
      </c>
      <c r="Q18" s="663">
        <v>0.06</v>
      </c>
      <c r="R18" s="650">
        <v>21.78</v>
      </c>
      <c r="S18" s="650">
        <v>69.44</v>
      </c>
      <c r="T18" s="664">
        <v>40</v>
      </c>
    </row>
    <row r="19" spans="1:20" hidden="1" x14ac:dyDescent="0.25">
      <c r="A19" s="308" t="s">
        <v>135</v>
      </c>
      <c r="B19" s="308"/>
      <c r="C19" s="320" t="s">
        <v>15</v>
      </c>
      <c r="D19" s="289">
        <v>40</v>
      </c>
      <c r="E19" s="241"/>
      <c r="F19" s="237">
        <v>50</v>
      </c>
      <c r="G19" s="241">
        <v>50</v>
      </c>
      <c r="H19" s="242" t="e">
        <f>F19*#REF!/1000</f>
        <v>#REF!</v>
      </c>
      <c r="I19" s="241"/>
      <c r="J19" s="259">
        <v>60</v>
      </c>
      <c r="K19" s="649">
        <v>2.8</v>
      </c>
      <c r="L19" s="650">
        <v>0.51</v>
      </c>
      <c r="M19" s="650">
        <v>6.5</v>
      </c>
      <c r="N19" s="650">
        <v>90</v>
      </c>
      <c r="O19" s="651">
        <v>0</v>
      </c>
      <c r="P19" s="675">
        <f>K19*1.7</f>
        <v>4.76</v>
      </c>
      <c r="Q19" s="676">
        <f t="shared" ref="Q19:Q20" si="17">L19*1.7</f>
        <v>0.86699999999999999</v>
      </c>
      <c r="R19" s="677">
        <f t="shared" ref="R19:R20" si="18">M19*1.7</f>
        <v>11.049999999999999</v>
      </c>
      <c r="S19" s="677">
        <f t="shared" ref="S19:S20" si="19">N19*1.7</f>
        <v>153</v>
      </c>
      <c r="T19" s="678">
        <f t="shared" ref="T19:T20" si="20">O19*1.7</f>
        <v>0</v>
      </c>
    </row>
    <row r="20" spans="1:20" ht="15.75" hidden="1" thickBot="1" x14ac:dyDescent="0.3">
      <c r="A20" s="308" t="s">
        <v>135</v>
      </c>
      <c r="B20" s="308"/>
      <c r="C20" s="320" t="s">
        <v>5</v>
      </c>
      <c r="D20" s="291">
        <v>20</v>
      </c>
      <c r="E20" s="241"/>
      <c r="F20" s="237">
        <v>50</v>
      </c>
      <c r="G20" s="241">
        <v>50</v>
      </c>
      <c r="H20" s="242" t="e">
        <f>F20*#REF!/1000</f>
        <v>#REF!</v>
      </c>
      <c r="I20" s="243"/>
      <c r="J20" s="259">
        <v>30</v>
      </c>
      <c r="K20" s="665">
        <v>4.0999999999999996</v>
      </c>
      <c r="L20" s="666">
        <v>0.7</v>
      </c>
      <c r="M20" s="670">
        <v>4.5999999999999996</v>
      </c>
      <c r="N20" s="666">
        <v>97.5</v>
      </c>
      <c r="O20" s="667">
        <v>0</v>
      </c>
      <c r="P20" s="731">
        <f>K20*1.7</f>
        <v>6.9699999999999989</v>
      </c>
      <c r="Q20" s="732">
        <f t="shared" si="17"/>
        <v>1.19</v>
      </c>
      <c r="R20" s="733">
        <f t="shared" si="18"/>
        <v>7.8199999999999994</v>
      </c>
      <c r="S20" s="733">
        <f t="shared" si="19"/>
        <v>165.75</v>
      </c>
      <c r="T20" s="719">
        <f t="shared" si="20"/>
        <v>0</v>
      </c>
    </row>
    <row r="21" spans="1:20" ht="15.75" hidden="1" thickBot="1" x14ac:dyDescent="0.3">
      <c r="A21" s="346"/>
      <c r="B21" s="346"/>
      <c r="C21" s="347" t="s">
        <v>107</v>
      </c>
      <c r="D21" s="348"/>
      <c r="E21" s="349"/>
      <c r="F21" s="350"/>
      <c r="G21" s="349"/>
      <c r="H21" s="371" t="e">
        <f>F21*#REF!/1000</f>
        <v>#REF!</v>
      </c>
      <c r="I21" s="349"/>
      <c r="J21" s="438"/>
      <c r="K21" s="653">
        <f t="shared" ref="K21:T21" si="21">SUM(K14:K20)</f>
        <v>28.92</v>
      </c>
      <c r="L21" s="653">
        <f t="shared" si="21"/>
        <v>19.54</v>
      </c>
      <c r="M21" s="653">
        <f t="shared" si="21"/>
        <v>84.639999999999986</v>
      </c>
      <c r="N21" s="653">
        <f t="shared" si="21"/>
        <v>765.83999999999992</v>
      </c>
      <c r="O21" s="654">
        <f t="shared" si="21"/>
        <v>71.091999999999999</v>
      </c>
      <c r="P21" s="721">
        <f t="shared" si="21"/>
        <v>46.905999999999999</v>
      </c>
      <c r="Q21" s="722">
        <f t="shared" si="21"/>
        <v>31.646000000000001</v>
      </c>
      <c r="R21" s="730">
        <f t="shared" si="21"/>
        <v>120.90199999999999</v>
      </c>
      <c r="S21" s="730">
        <f t="shared" si="21"/>
        <v>1213.47</v>
      </c>
      <c r="T21" s="721">
        <f t="shared" si="21"/>
        <v>80.193399999999997</v>
      </c>
    </row>
    <row r="22" spans="1:20" hidden="1" x14ac:dyDescent="0.25">
      <c r="A22" s="308"/>
      <c r="B22" s="313" t="s">
        <v>296</v>
      </c>
      <c r="C22" s="320"/>
      <c r="D22" s="291"/>
      <c r="E22" s="241"/>
      <c r="F22" s="237"/>
      <c r="G22" s="241"/>
      <c r="H22" s="242"/>
      <c r="I22" s="243"/>
      <c r="J22" s="260"/>
      <c r="K22" s="665"/>
      <c r="L22" s="666"/>
      <c r="M22" s="666"/>
      <c r="N22" s="666"/>
      <c r="O22" s="667"/>
      <c r="P22" s="734"/>
      <c r="Q22" s="735"/>
      <c r="R22" s="736"/>
      <c r="S22" s="736"/>
      <c r="T22" s="737"/>
    </row>
    <row r="23" spans="1:20" hidden="1" x14ac:dyDescent="0.25">
      <c r="A23" s="308"/>
      <c r="B23" s="308"/>
      <c r="C23" s="320" t="s">
        <v>278</v>
      </c>
      <c r="D23" s="291">
        <v>200</v>
      </c>
      <c r="E23" s="241"/>
      <c r="F23" s="237"/>
      <c r="G23" s="241"/>
      <c r="H23" s="242"/>
      <c r="I23" s="243"/>
      <c r="J23" s="300">
        <v>200</v>
      </c>
      <c r="K23" s="649">
        <v>1</v>
      </c>
      <c r="L23" s="650">
        <v>0</v>
      </c>
      <c r="M23" s="650">
        <v>27.4</v>
      </c>
      <c r="N23" s="650">
        <v>112</v>
      </c>
      <c r="O23" s="651">
        <v>2.8</v>
      </c>
      <c r="P23" s="649">
        <v>1</v>
      </c>
      <c r="Q23" s="650">
        <v>0</v>
      </c>
      <c r="R23" s="650">
        <v>27.4</v>
      </c>
      <c r="S23" s="650">
        <v>112</v>
      </c>
      <c r="T23" s="651">
        <v>2.8</v>
      </c>
    </row>
    <row r="24" spans="1:20" ht="15.75" hidden="1" thickBot="1" x14ac:dyDescent="0.3">
      <c r="A24" s="337"/>
      <c r="B24" s="337"/>
      <c r="C24" s="332" t="s">
        <v>379</v>
      </c>
      <c r="D24" s="353">
        <v>75</v>
      </c>
      <c r="E24" s="256"/>
      <c r="F24" s="255"/>
      <c r="G24" s="256"/>
      <c r="H24" s="354"/>
      <c r="I24" s="257"/>
      <c r="J24" s="437">
        <v>75</v>
      </c>
      <c r="K24" s="695">
        <v>4.26</v>
      </c>
      <c r="L24" s="687">
        <v>2.39</v>
      </c>
      <c r="M24" s="634">
        <v>34.799999999999997</v>
      </c>
      <c r="N24" s="687">
        <v>140</v>
      </c>
      <c r="O24" s="738">
        <v>0.16</v>
      </c>
      <c r="P24" s="717">
        <v>4.26</v>
      </c>
      <c r="Q24" s="686">
        <v>2.39</v>
      </c>
      <c r="R24" s="687">
        <v>34.799999999999997</v>
      </c>
      <c r="S24" s="687">
        <v>140</v>
      </c>
      <c r="T24" s="688">
        <v>0.16</v>
      </c>
    </row>
    <row r="25" spans="1:20" ht="15.75" hidden="1" thickBot="1" x14ac:dyDescent="0.3">
      <c r="A25" s="346"/>
      <c r="B25" s="346"/>
      <c r="C25" s="347" t="s">
        <v>107</v>
      </c>
      <c r="D25" s="348"/>
      <c r="E25" s="349"/>
      <c r="F25" s="350"/>
      <c r="G25" s="349"/>
      <c r="H25" s="371" t="e">
        <f>F25*#REF!/1000</f>
        <v>#REF!</v>
      </c>
      <c r="I25" s="349"/>
      <c r="J25" s="438"/>
      <c r="K25" s="653">
        <f>SUM(K23:K24)</f>
        <v>5.26</v>
      </c>
      <c r="L25" s="653">
        <f t="shared" ref="L25:T25" si="22">SUM(L23:L24)</f>
        <v>2.39</v>
      </c>
      <c r="M25" s="653">
        <f t="shared" si="22"/>
        <v>62.199999999999996</v>
      </c>
      <c r="N25" s="653">
        <f t="shared" si="22"/>
        <v>252</v>
      </c>
      <c r="O25" s="654">
        <f t="shared" si="22"/>
        <v>2.96</v>
      </c>
      <c r="P25" s="739">
        <f t="shared" si="22"/>
        <v>5.26</v>
      </c>
      <c r="Q25" s="696">
        <f t="shared" si="22"/>
        <v>2.39</v>
      </c>
      <c r="R25" s="740">
        <f t="shared" si="22"/>
        <v>62.199999999999996</v>
      </c>
      <c r="S25" s="740">
        <f t="shared" si="22"/>
        <v>252</v>
      </c>
      <c r="T25" s="739">
        <f t="shared" si="22"/>
        <v>2.96</v>
      </c>
    </row>
    <row r="26" spans="1:20" ht="15.75" hidden="1" thickBot="1" x14ac:dyDescent="0.3">
      <c r="A26" s="361"/>
      <c r="B26" s="361"/>
      <c r="C26" s="362" t="s">
        <v>338</v>
      </c>
      <c r="D26" s="363"/>
      <c r="E26" s="364"/>
      <c r="F26" s="364"/>
      <c r="G26" s="364"/>
      <c r="H26" s="364"/>
      <c r="I26" s="349"/>
      <c r="J26" s="438"/>
      <c r="K26" s="621">
        <f t="shared" ref="K26:T26" si="23">K25+K21+K12</f>
        <v>64.180000000000007</v>
      </c>
      <c r="L26" s="621">
        <f t="shared" si="23"/>
        <v>39.680000000000007</v>
      </c>
      <c r="M26" s="621">
        <f t="shared" si="23"/>
        <v>230.96999999999997</v>
      </c>
      <c r="N26" s="621">
        <f t="shared" si="23"/>
        <v>1666.59</v>
      </c>
      <c r="O26" s="660">
        <f t="shared" si="23"/>
        <v>97.581999999999994</v>
      </c>
      <c r="P26" s="624">
        <f t="shared" si="23"/>
        <v>87.566000000000003</v>
      </c>
      <c r="Q26" s="625">
        <f t="shared" si="23"/>
        <v>57.561</v>
      </c>
      <c r="R26" s="661">
        <f t="shared" si="23"/>
        <v>276.56299999999999</v>
      </c>
      <c r="S26" s="661">
        <f t="shared" si="23"/>
        <v>2251.9450000000002</v>
      </c>
      <c r="T26" s="624">
        <f t="shared" si="23"/>
        <v>106.78139999999999</v>
      </c>
    </row>
    <row r="27" spans="1:20" ht="18.75" hidden="1" x14ac:dyDescent="0.3">
      <c r="A27" s="317"/>
      <c r="B27" s="317"/>
      <c r="C27" s="317"/>
      <c r="D27" s="393" t="s">
        <v>342</v>
      </c>
      <c r="E27" s="394"/>
      <c r="F27" s="394"/>
      <c r="G27" s="394"/>
      <c r="H27" s="395"/>
      <c r="I27" s="394"/>
      <c r="J27" s="394"/>
      <c r="K27" s="282"/>
      <c r="L27" s="283"/>
      <c r="M27" s="283"/>
      <c r="N27" s="283"/>
      <c r="O27" s="283"/>
      <c r="P27" s="612"/>
      <c r="Q27" s="596"/>
      <c r="R27" s="474"/>
      <c r="S27" s="474"/>
      <c r="T27" s="475"/>
    </row>
    <row r="28" spans="1:20" ht="30" hidden="1" x14ac:dyDescent="0.25">
      <c r="A28" s="333" t="s">
        <v>110</v>
      </c>
      <c r="B28" s="306" t="s">
        <v>109</v>
      </c>
      <c r="C28" s="319" t="s">
        <v>18</v>
      </c>
      <c r="D28" s="295" t="s">
        <v>19</v>
      </c>
      <c r="E28" s="239" t="s">
        <v>29</v>
      </c>
      <c r="F28" s="239" t="s">
        <v>20</v>
      </c>
      <c r="G28" s="239" t="s">
        <v>21</v>
      </c>
      <c r="H28" s="239" t="s">
        <v>33</v>
      </c>
      <c r="I28" s="239"/>
      <c r="J28" s="430" t="s">
        <v>19</v>
      </c>
      <c r="K28" s="262" t="s">
        <v>23</v>
      </c>
      <c r="L28" s="5" t="s">
        <v>24</v>
      </c>
      <c r="M28" s="5" t="s">
        <v>22</v>
      </c>
      <c r="N28" s="6" t="s">
        <v>25</v>
      </c>
      <c r="O28" s="183" t="s">
        <v>26</v>
      </c>
      <c r="P28" s="319" t="s">
        <v>23</v>
      </c>
      <c r="Q28" s="561" t="s">
        <v>24</v>
      </c>
      <c r="R28" s="5" t="s">
        <v>22</v>
      </c>
      <c r="S28" s="6" t="s">
        <v>25</v>
      </c>
      <c r="T28" s="263" t="s">
        <v>26</v>
      </c>
    </row>
    <row r="29" spans="1:20" hidden="1" x14ac:dyDescent="0.25">
      <c r="A29" s="307"/>
      <c r="B29" s="314" t="s">
        <v>28</v>
      </c>
      <c r="C29" s="315"/>
      <c r="D29" s="297"/>
      <c r="E29" s="239"/>
      <c r="F29" s="239"/>
      <c r="G29" s="239"/>
      <c r="H29" s="239"/>
      <c r="I29" s="239"/>
      <c r="J29" s="258"/>
      <c r="K29" s="262"/>
      <c r="L29" s="5"/>
      <c r="M29" s="5"/>
      <c r="N29" s="6"/>
      <c r="O29" s="183"/>
      <c r="P29" s="319"/>
      <c r="Q29" s="561"/>
      <c r="R29" s="5"/>
      <c r="S29" s="6"/>
      <c r="T29" s="263"/>
    </row>
    <row r="30" spans="1:20" hidden="1" x14ac:dyDescent="0.25">
      <c r="A30" s="308" t="s">
        <v>294</v>
      </c>
      <c r="B30" s="308"/>
      <c r="C30" s="626" t="s">
        <v>373</v>
      </c>
      <c r="D30" s="703" t="s">
        <v>372</v>
      </c>
      <c r="E30" s="627" t="e">
        <f>#REF!</f>
        <v>#REF!</v>
      </c>
      <c r="F30" s="704"/>
      <c r="G30" s="627"/>
      <c r="H30" s="627"/>
      <c r="I30" s="627"/>
      <c r="J30" s="628" t="s">
        <v>372</v>
      </c>
      <c r="K30" s="638">
        <v>17</v>
      </c>
      <c r="L30" s="638">
        <v>12.2</v>
      </c>
      <c r="M30" s="638">
        <v>15.5</v>
      </c>
      <c r="N30" s="638">
        <v>244</v>
      </c>
      <c r="O30" s="638">
        <v>1.34</v>
      </c>
      <c r="P30" s="638">
        <v>17</v>
      </c>
      <c r="Q30" s="638">
        <v>12.2</v>
      </c>
      <c r="R30" s="638">
        <v>15.5</v>
      </c>
      <c r="S30" s="638">
        <v>244</v>
      </c>
      <c r="T30" s="638">
        <f t="shared" ref="T30:T31" si="24">O30</f>
        <v>1.34</v>
      </c>
    </row>
    <row r="31" spans="1:20" hidden="1" x14ac:dyDescent="0.25">
      <c r="A31" s="308" t="s">
        <v>88</v>
      </c>
      <c r="B31" s="307"/>
      <c r="C31" s="626" t="s">
        <v>355</v>
      </c>
      <c r="D31" s="291">
        <v>200</v>
      </c>
      <c r="E31" s="247">
        <f>E25</f>
        <v>0</v>
      </c>
      <c r="F31" s="247"/>
      <c r="G31" s="247"/>
      <c r="H31" s="247" t="e">
        <f>F31*#REF!/1000</f>
        <v>#REF!</v>
      </c>
      <c r="I31" s="247"/>
      <c r="J31" s="298">
        <v>200</v>
      </c>
      <c r="K31" s="633">
        <v>0.2</v>
      </c>
      <c r="L31" s="634">
        <v>0</v>
      </c>
      <c r="M31" s="634">
        <v>15</v>
      </c>
      <c r="N31" s="634">
        <v>58</v>
      </c>
      <c r="O31" s="635">
        <v>0</v>
      </c>
      <c r="P31" s="638">
        <f>K31</f>
        <v>0.2</v>
      </c>
      <c r="Q31" s="639">
        <f t="shared" ref="Q31" si="25">L31</f>
        <v>0</v>
      </c>
      <c r="R31" s="634">
        <f t="shared" ref="R31" si="26">M31</f>
        <v>15</v>
      </c>
      <c r="S31" s="634">
        <f t="shared" ref="S31" si="27">N31</f>
        <v>58</v>
      </c>
      <c r="T31" s="645">
        <f t="shared" si="24"/>
        <v>0</v>
      </c>
    </row>
    <row r="32" spans="1:20" hidden="1" x14ac:dyDescent="0.25">
      <c r="A32" s="308" t="s">
        <v>188</v>
      </c>
      <c r="B32" s="308"/>
      <c r="C32" s="647" t="s">
        <v>189</v>
      </c>
      <c r="D32" s="741" t="s">
        <v>307</v>
      </c>
      <c r="E32" s="742"/>
      <c r="F32" s="742"/>
      <c r="G32" s="742"/>
      <c r="H32" s="743"/>
      <c r="I32" s="742"/>
      <c r="J32" s="744" t="s">
        <v>307</v>
      </c>
      <c r="K32" s="649">
        <v>1.6</v>
      </c>
      <c r="L32" s="634">
        <v>17.12</v>
      </c>
      <c r="M32" s="634">
        <v>10.52</v>
      </c>
      <c r="N32" s="634">
        <v>202.52</v>
      </c>
      <c r="O32" s="635">
        <v>0</v>
      </c>
      <c r="P32" s="638">
        <v>1.6</v>
      </c>
      <c r="Q32" s="639">
        <v>17.12</v>
      </c>
      <c r="R32" s="634">
        <v>10.52</v>
      </c>
      <c r="S32" s="634">
        <v>202.52</v>
      </c>
      <c r="T32" s="664">
        <v>0</v>
      </c>
    </row>
    <row r="33" spans="1:20" hidden="1" x14ac:dyDescent="0.25">
      <c r="A33" s="308" t="s">
        <v>135</v>
      </c>
      <c r="B33" s="308"/>
      <c r="C33" s="647" t="s">
        <v>5</v>
      </c>
      <c r="D33" s="710">
        <v>30</v>
      </c>
      <c r="E33" s="648"/>
      <c r="F33" s="715">
        <v>20</v>
      </c>
      <c r="G33" s="648">
        <v>20</v>
      </c>
      <c r="H33" s="713" t="e">
        <f>F33*#REF!/1000</f>
        <v>#REF!</v>
      </c>
      <c r="I33" s="648"/>
      <c r="J33" s="692">
        <v>40</v>
      </c>
      <c r="K33" s="665">
        <v>2</v>
      </c>
      <c r="L33" s="680">
        <v>0.35</v>
      </c>
      <c r="M33" s="680">
        <v>0.33</v>
      </c>
      <c r="N33" s="680">
        <v>48.75</v>
      </c>
      <c r="O33" s="681"/>
      <c r="P33" s="682">
        <f>K33*1.5</f>
        <v>3</v>
      </c>
      <c r="Q33" s="683">
        <f>L33*1.5</f>
        <v>0.52499999999999991</v>
      </c>
      <c r="R33" s="684">
        <f>M33*1.5</f>
        <v>0.495</v>
      </c>
      <c r="S33" s="684">
        <f>N33*1.5</f>
        <v>73.125</v>
      </c>
      <c r="T33" s="668">
        <f>O33*1.5</f>
        <v>0</v>
      </c>
    </row>
    <row r="34" spans="1:20" ht="15.75" hidden="1" thickBot="1" x14ac:dyDescent="0.3">
      <c r="A34" s="337" t="s">
        <v>280</v>
      </c>
      <c r="B34" s="337"/>
      <c r="C34" s="657" t="s">
        <v>16</v>
      </c>
      <c r="D34" s="304" t="s">
        <v>282</v>
      </c>
      <c r="E34" s="255" t="s">
        <v>282</v>
      </c>
      <c r="F34" s="255" t="s">
        <v>282</v>
      </c>
      <c r="G34" s="255" t="s">
        <v>282</v>
      </c>
      <c r="H34" s="255" t="s">
        <v>282</v>
      </c>
      <c r="I34" s="255" t="s">
        <v>282</v>
      </c>
      <c r="J34" s="338" t="s">
        <v>282</v>
      </c>
      <c r="K34" s="745">
        <v>1.5</v>
      </c>
      <c r="L34" s="709">
        <v>0.5</v>
      </c>
      <c r="M34" s="709">
        <v>21</v>
      </c>
      <c r="N34" s="709">
        <v>95</v>
      </c>
      <c r="O34" s="746">
        <v>10</v>
      </c>
      <c r="P34" s="707">
        <v>1.5</v>
      </c>
      <c r="Q34" s="708">
        <v>0.5</v>
      </c>
      <c r="R34" s="709">
        <v>21</v>
      </c>
      <c r="S34" s="709">
        <v>95</v>
      </c>
      <c r="T34" s="671">
        <v>10</v>
      </c>
    </row>
    <row r="35" spans="1:20" ht="15.75" hidden="1" thickBot="1" x14ac:dyDescent="0.3">
      <c r="A35" s="346"/>
      <c r="B35" s="346"/>
      <c r="C35" s="659" t="s">
        <v>107</v>
      </c>
      <c r="D35" s="747"/>
      <c r="E35" s="748"/>
      <c r="F35" s="749"/>
      <c r="G35" s="748"/>
      <c r="H35" s="750" t="e">
        <f>F35*#REF!/1000</f>
        <v>#REF!</v>
      </c>
      <c r="I35" s="751"/>
      <c r="J35" s="752"/>
      <c r="K35" s="653">
        <f t="shared" ref="K35:T35" si="28">SUM(K30:K34)</f>
        <v>22.3</v>
      </c>
      <c r="L35" s="655">
        <f t="shared" si="28"/>
        <v>30.17</v>
      </c>
      <c r="M35" s="655">
        <f t="shared" si="28"/>
        <v>62.349999999999994</v>
      </c>
      <c r="N35" s="655">
        <f t="shared" si="28"/>
        <v>648.27</v>
      </c>
      <c r="O35" s="656">
        <f t="shared" si="28"/>
        <v>11.34</v>
      </c>
      <c r="P35" s="721">
        <f t="shared" si="28"/>
        <v>23.3</v>
      </c>
      <c r="Q35" s="722">
        <f t="shared" si="28"/>
        <v>30.344999999999999</v>
      </c>
      <c r="R35" s="720">
        <f t="shared" si="28"/>
        <v>62.514999999999993</v>
      </c>
      <c r="S35" s="720">
        <f t="shared" si="28"/>
        <v>672.64499999999998</v>
      </c>
      <c r="T35" s="726">
        <f t="shared" si="28"/>
        <v>11.34</v>
      </c>
    </row>
    <row r="36" spans="1:20" hidden="1" x14ac:dyDescent="0.25">
      <c r="A36" s="368"/>
      <c r="B36" s="341" t="s">
        <v>27</v>
      </c>
      <c r="C36" s="323"/>
      <c r="D36" s="423"/>
      <c r="E36" s="424"/>
      <c r="F36" s="425"/>
      <c r="G36" s="424"/>
      <c r="H36" s="426"/>
      <c r="I36" s="427"/>
      <c r="J36" s="428"/>
      <c r="K36" s="272"/>
      <c r="L36" s="229"/>
      <c r="M36" s="229"/>
      <c r="N36" s="229"/>
      <c r="O36" s="448"/>
      <c r="P36" s="610"/>
      <c r="Q36" s="592"/>
      <c r="R36" s="473"/>
      <c r="S36" s="473"/>
      <c r="T36" s="476"/>
    </row>
    <row r="37" spans="1:20" hidden="1" x14ac:dyDescent="0.25">
      <c r="A37" s="308" t="s">
        <v>145</v>
      </c>
      <c r="B37" s="310"/>
      <c r="C37" s="320" t="s">
        <v>144</v>
      </c>
      <c r="D37" s="303">
        <v>60</v>
      </c>
      <c r="E37" s="254">
        <f>E32</f>
        <v>0</v>
      </c>
      <c r="F37" s="254"/>
      <c r="G37" s="254"/>
      <c r="H37" s="252" t="e">
        <f>F37*#REF!/1000</f>
        <v>#REF!</v>
      </c>
      <c r="I37" s="253"/>
      <c r="J37" s="302">
        <v>100</v>
      </c>
      <c r="K37" s="264">
        <v>0.66</v>
      </c>
      <c r="L37" s="33">
        <v>0.12</v>
      </c>
      <c r="M37" s="33">
        <v>2.35</v>
      </c>
      <c r="N37" s="33">
        <v>14.4</v>
      </c>
      <c r="O37" s="189">
        <v>2.9</v>
      </c>
      <c r="P37" s="327">
        <f>K37*1.5</f>
        <v>0.99</v>
      </c>
      <c r="Q37" s="534">
        <f t="shared" ref="Q37" si="29">L37*1.5</f>
        <v>0.18</v>
      </c>
      <c r="R37" s="33">
        <f t="shared" ref="R37" si="30">M37*1.5</f>
        <v>3.5250000000000004</v>
      </c>
      <c r="S37" s="33">
        <f t="shared" ref="S37" si="31">N37*1.5</f>
        <v>21.6</v>
      </c>
      <c r="T37" s="265">
        <f t="shared" ref="T37" si="32">O37*1.5</f>
        <v>4.3499999999999996</v>
      </c>
    </row>
    <row r="38" spans="1:20" hidden="1" x14ac:dyDescent="0.25">
      <c r="A38" s="308" t="s">
        <v>148</v>
      </c>
      <c r="B38" s="308"/>
      <c r="C38" s="320" t="s">
        <v>362</v>
      </c>
      <c r="D38" s="303">
        <v>200</v>
      </c>
      <c r="E38" s="254">
        <f>E37</f>
        <v>0</v>
      </c>
      <c r="F38" s="236"/>
      <c r="G38" s="254"/>
      <c r="H38" s="253" t="e">
        <f>F38*#REF!/1000</f>
        <v>#REF!</v>
      </c>
      <c r="I38" s="253"/>
      <c r="J38" s="301">
        <v>250</v>
      </c>
      <c r="K38" s="264">
        <v>1.6</v>
      </c>
      <c r="L38" s="33">
        <v>3.4</v>
      </c>
      <c r="M38" s="33">
        <v>8.6</v>
      </c>
      <c r="N38" s="33">
        <v>72</v>
      </c>
      <c r="O38" s="189">
        <v>14.8</v>
      </c>
      <c r="P38" s="327">
        <f t="shared" ref="P38" si="33">K38*1.5</f>
        <v>2.4000000000000004</v>
      </c>
      <c r="Q38" s="534">
        <f t="shared" ref="Q38" si="34">L38*1.5</f>
        <v>5.0999999999999996</v>
      </c>
      <c r="R38" s="33">
        <f t="shared" ref="R38:R39" si="35">M38*1.5</f>
        <v>12.899999999999999</v>
      </c>
      <c r="S38" s="33">
        <f t="shared" ref="S38:S39" si="36">N38*1.5</f>
        <v>108</v>
      </c>
      <c r="T38" s="265">
        <f t="shared" ref="T38:T39" si="37">O38*1.5</f>
        <v>22.200000000000003</v>
      </c>
    </row>
    <row r="39" spans="1:20" ht="28.5" hidden="1" x14ac:dyDescent="0.25">
      <c r="A39" s="334" t="s">
        <v>151</v>
      </c>
      <c r="B39" s="308"/>
      <c r="C39" s="321" t="s">
        <v>273</v>
      </c>
      <c r="D39" s="299">
        <v>230</v>
      </c>
      <c r="E39" s="247" t="e">
        <f>#REF!</f>
        <v>#REF!</v>
      </c>
      <c r="F39" s="238"/>
      <c r="G39" s="247"/>
      <c r="H39" s="247"/>
      <c r="I39" s="247"/>
      <c r="J39" s="298">
        <v>280</v>
      </c>
      <c r="K39" s="281">
        <v>14.9</v>
      </c>
      <c r="L39" s="170">
        <v>13.5</v>
      </c>
      <c r="M39" s="170">
        <v>37.9</v>
      </c>
      <c r="N39" s="170">
        <v>358.5</v>
      </c>
      <c r="O39" s="453">
        <v>1.6</v>
      </c>
      <c r="P39" s="574">
        <v>16.2</v>
      </c>
      <c r="Q39" s="510">
        <v>14.5</v>
      </c>
      <c r="R39" s="170">
        <f t="shared" si="35"/>
        <v>56.849999999999994</v>
      </c>
      <c r="S39" s="170">
        <f t="shared" si="36"/>
        <v>537.75</v>
      </c>
      <c r="T39" s="486">
        <f t="shared" si="37"/>
        <v>2.4000000000000004</v>
      </c>
    </row>
    <row r="40" spans="1:20" hidden="1" x14ac:dyDescent="0.25">
      <c r="A40" s="308"/>
      <c r="B40" s="308"/>
      <c r="C40" s="320" t="s">
        <v>155</v>
      </c>
      <c r="D40" s="287">
        <v>200</v>
      </c>
      <c r="E40" s="241">
        <v>200</v>
      </c>
      <c r="F40" s="241">
        <v>200</v>
      </c>
      <c r="G40" s="241">
        <v>200</v>
      </c>
      <c r="H40" s="241">
        <v>200</v>
      </c>
      <c r="I40" s="241">
        <v>200</v>
      </c>
      <c r="J40" s="288">
        <v>200</v>
      </c>
      <c r="K40" s="266">
        <v>0.2</v>
      </c>
      <c r="L40" s="99">
        <v>0.2</v>
      </c>
      <c r="M40" s="33">
        <v>29.6</v>
      </c>
      <c r="N40" s="99">
        <v>74</v>
      </c>
      <c r="O40" s="189">
        <v>22</v>
      </c>
      <c r="P40" s="604">
        <v>0.2</v>
      </c>
      <c r="Q40" s="132">
        <v>0.2</v>
      </c>
      <c r="R40" s="99">
        <v>17.8</v>
      </c>
      <c r="S40" s="99">
        <v>74</v>
      </c>
      <c r="T40" s="267">
        <v>22</v>
      </c>
    </row>
    <row r="41" spans="1:20" hidden="1" x14ac:dyDescent="0.25">
      <c r="A41" s="308" t="s">
        <v>135</v>
      </c>
      <c r="B41" s="308"/>
      <c r="C41" s="320" t="s">
        <v>15</v>
      </c>
      <c r="D41" s="289">
        <v>40</v>
      </c>
      <c r="E41" s="241"/>
      <c r="F41" s="237">
        <v>50</v>
      </c>
      <c r="G41" s="241">
        <v>50</v>
      </c>
      <c r="H41" s="242" t="e">
        <f>F41*#REF!/1000</f>
        <v>#REF!</v>
      </c>
      <c r="I41" s="241"/>
      <c r="J41" s="288">
        <v>60</v>
      </c>
      <c r="K41" s="264">
        <v>2.8</v>
      </c>
      <c r="L41" s="33">
        <v>0.51</v>
      </c>
      <c r="M41" s="33">
        <v>6.5</v>
      </c>
      <c r="N41" s="33">
        <v>90</v>
      </c>
      <c r="O41" s="123">
        <v>0</v>
      </c>
      <c r="P41" s="327">
        <f>K41*1.5</f>
        <v>4.1999999999999993</v>
      </c>
      <c r="Q41" s="534">
        <f t="shared" ref="Q41" si="38">L41*1.5</f>
        <v>0.76500000000000001</v>
      </c>
      <c r="R41" s="33">
        <f t="shared" ref="R41" si="39">M41*1.5</f>
        <v>9.75</v>
      </c>
      <c r="S41" s="33">
        <f t="shared" ref="S41" si="40">N41*1.5</f>
        <v>135</v>
      </c>
      <c r="T41" s="265">
        <f t="shared" ref="T41" si="41">O41*1.5</f>
        <v>0</v>
      </c>
    </row>
    <row r="42" spans="1:20" ht="15.75" hidden="1" thickBot="1" x14ac:dyDescent="0.3">
      <c r="A42" s="337" t="s">
        <v>135</v>
      </c>
      <c r="B42" s="337"/>
      <c r="C42" s="332" t="s">
        <v>5</v>
      </c>
      <c r="D42" s="353">
        <v>20</v>
      </c>
      <c r="E42" s="256"/>
      <c r="F42" s="255">
        <v>50</v>
      </c>
      <c r="G42" s="256">
        <v>50</v>
      </c>
      <c r="H42" s="354" t="e">
        <f>F42*#REF!/1000</f>
        <v>#REF!</v>
      </c>
      <c r="I42" s="257"/>
      <c r="J42" s="305">
        <v>30</v>
      </c>
      <c r="K42" s="339">
        <v>4.0999999999999996</v>
      </c>
      <c r="L42" s="340">
        <v>0.7</v>
      </c>
      <c r="M42" s="340">
        <v>4.5999999999999996</v>
      </c>
      <c r="N42" s="340">
        <v>97.5</v>
      </c>
      <c r="O42" s="355">
        <v>0</v>
      </c>
      <c r="P42" s="552">
        <f>K42*1.5</f>
        <v>6.1499999999999995</v>
      </c>
      <c r="Q42" s="565">
        <f t="shared" ref="Q42" si="42">L42*1.5</f>
        <v>1.0499999999999998</v>
      </c>
      <c r="R42" s="457">
        <f t="shared" ref="R42" si="43">M42*1.5</f>
        <v>6.8999999999999995</v>
      </c>
      <c r="S42" s="457">
        <f t="shared" ref="S42" si="44">N42*1.5</f>
        <v>146.25</v>
      </c>
      <c r="T42" s="458">
        <f t="shared" ref="T42" si="45">O42*1.5</f>
        <v>0</v>
      </c>
    </row>
    <row r="43" spans="1:20" ht="15.75" hidden="1" thickBot="1" x14ac:dyDescent="0.3">
      <c r="A43" s="361"/>
      <c r="B43" s="361"/>
      <c r="C43" s="347" t="s">
        <v>107</v>
      </c>
      <c r="D43" s="348"/>
      <c r="E43" s="349"/>
      <c r="F43" s="350"/>
      <c r="G43" s="349"/>
      <c r="H43" s="351"/>
      <c r="I43" s="349"/>
      <c r="J43" s="352"/>
      <c r="K43" s="532">
        <f t="shared" ref="K43:T43" si="46">SUM(K37:K42)</f>
        <v>24.259999999999998</v>
      </c>
      <c r="L43" s="532">
        <f t="shared" si="46"/>
        <v>18.43</v>
      </c>
      <c r="M43" s="532">
        <f t="shared" si="46"/>
        <v>89.549999999999983</v>
      </c>
      <c r="N43" s="532">
        <f t="shared" si="46"/>
        <v>706.4</v>
      </c>
      <c r="O43" s="537">
        <f t="shared" si="46"/>
        <v>41.3</v>
      </c>
      <c r="P43" s="613">
        <f t="shared" si="46"/>
        <v>30.139999999999997</v>
      </c>
      <c r="Q43" s="598">
        <f t="shared" si="46"/>
        <v>21.795000000000002</v>
      </c>
      <c r="R43" s="533">
        <f t="shared" si="46"/>
        <v>107.72499999999999</v>
      </c>
      <c r="S43" s="533">
        <f t="shared" si="46"/>
        <v>1022.6</v>
      </c>
      <c r="T43" s="472">
        <f t="shared" si="46"/>
        <v>50.95</v>
      </c>
    </row>
    <row r="44" spans="1:20" hidden="1" x14ac:dyDescent="0.25">
      <c r="A44" s="356"/>
      <c r="B44" s="380" t="s">
        <v>296</v>
      </c>
      <c r="C44" s="328"/>
      <c r="D44" s="401"/>
      <c r="E44" s="343"/>
      <c r="F44" s="245"/>
      <c r="G44" s="343"/>
      <c r="H44" s="343"/>
      <c r="I44" s="343"/>
      <c r="J44" s="345"/>
      <c r="K44" s="402"/>
      <c r="L44" s="235"/>
      <c r="M44" s="235"/>
      <c r="N44" s="234"/>
      <c r="O44" s="545"/>
      <c r="P44" s="330"/>
      <c r="Q44" s="440"/>
      <c r="R44" s="235"/>
      <c r="S44" s="234"/>
      <c r="T44" s="403"/>
    </row>
    <row r="45" spans="1:20" hidden="1" x14ac:dyDescent="0.25">
      <c r="A45" s="307" t="s">
        <v>298</v>
      </c>
      <c r="B45" s="307"/>
      <c r="C45" s="329" t="s">
        <v>297</v>
      </c>
      <c r="D45" s="292">
        <v>200</v>
      </c>
      <c r="E45" s="244"/>
      <c r="F45" s="244"/>
      <c r="G45" s="244"/>
      <c r="H45" s="242"/>
      <c r="I45" s="244"/>
      <c r="J45" s="293">
        <v>200</v>
      </c>
      <c r="K45" s="633">
        <v>0.4</v>
      </c>
      <c r="L45" s="634">
        <v>0</v>
      </c>
      <c r="M45" s="634">
        <v>23.6</v>
      </c>
      <c r="N45" s="634">
        <v>94</v>
      </c>
      <c r="O45" s="635">
        <v>55</v>
      </c>
      <c r="P45" s="638">
        <v>0.4</v>
      </c>
      <c r="Q45" s="639">
        <v>0</v>
      </c>
      <c r="R45" s="634">
        <v>23.6</v>
      </c>
      <c r="S45" s="634">
        <v>94</v>
      </c>
      <c r="T45" s="640">
        <v>55</v>
      </c>
    </row>
    <row r="46" spans="1:20" ht="15.75" hidden="1" thickBot="1" x14ac:dyDescent="0.3">
      <c r="A46" s="308" t="s">
        <v>267</v>
      </c>
      <c r="B46" s="308"/>
      <c r="C46" s="320" t="s">
        <v>266</v>
      </c>
      <c r="D46" s="289">
        <v>20</v>
      </c>
      <c r="E46" s="241"/>
      <c r="F46" s="237">
        <v>20</v>
      </c>
      <c r="G46" s="241"/>
      <c r="H46" s="242"/>
      <c r="I46" s="241"/>
      <c r="J46" s="288">
        <v>20</v>
      </c>
      <c r="K46" s="264">
        <v>1.5</v>
      </c>
      <c r="L46" s="33">
        <v>1.9</v>
      </c>
      <c r="M46" s="33">
        <v>34.799999999999997</v>
      </c>
      <c r="N46" s="170">
        <v>140</v>
      </c>
      <c r="O46" s="123"/>
      <c r="P46" s="327">
        <v>1.5</v>
      </c>
      <c r="Q46" s="534">
        <v>1.9</v>
      </c>
      <c r="R46" s="33">
        <v>34.799999999999997</v>
      </c>
      <c r="S46" s="170">
        <v>140</v>
      </c>
      <c r="T46" s="265"/>
    </row>
    <row r="47" spans="1:20" ht="15.75" hidden="1" thickBot="1" x14ac:dyDescent="0.3">
      <c r="A47" s="361"/>
      <c r="B47" s="361"/>
      <c r="C47" s="347" t="s">
        <v>107</v>
      </c>
      <c r="D47" s="348"/>
      <c r="E47" s="349"/>
      <c r="F47" s="350"/>
      <c r="G47" s="349"/>
      <c r="H47" s="351"/>
      <c r="I47" s="349"/>
      <c r="J47" s="352"/>
      <c r="K47" s="429">
        <f>SUM(K45:K46)</f>
        <v>1.9</v>
      </c>
      <c r="L47" s="429">
        <f t="shared" ref="L47:T47" si="47">SUM(L45:L46)</f>
        <v>1.9</v>
      </c>
      <c r="M47" s="429">
        <f t="shared" si="47"/>
        <v>58.4</v>
      </c>
      <c r="N47" s="429">
        <f t="shared" si="47"/>
        <v>234</v>
      </c>
      <c r="O47" s="584">
        <f t="shared" si="47"/>
        <v>55</v>
      </c>
      <c r="P47" s="442">
        <f t="shared" si="47"/>
        <v>1.9</v>
      </c>
      <c r="Q47" s="599">
        <f t="shared" si="47"/>
        <v>1.9</v>
      </c>
      <c r="R47" s="429">
        <f t="shared" si="47"/>
        <v>58.4</v>
      </c>
      <c r="S47" s="429">
        <f t="shared" si="47"/>
        <v>234</v>
      </c>
      <c r="T47" s="442">
        <f t="shared" si="47"/>
        <v>55</v>
      </c>
    </row>
    <row r="48" spans="1:20" ht="15.75" hidden="1" thickBot="1" x14ac:dyDescent="0.3">
      <c r="A48" s="407"/>
      <c r="B48" s="407"/>
      <c r="C48" s="362" t="s">
        <v>337</v>
      </c>
      <c r="D48" s="363"/>
      <c r="E48" s="364"/>
      <c r="F48" s="364"/>
      <c r="G48" s="364"/>
      <c r="H48" s="364"/>
      <c r="I48" s="364"/>
      <c r="J48" s="365"/>
      <c r="K48" s="621">
        <f t="shared" ref="K48:T48" si="48">K47+K43+K35</f>
        <v>48.459999999999994</v>
      </c>
      <c r="L48" s="621">
        <f t="shared" si="48"/>
        <v>50.5</v>
      </c>
      <c r="M48" s="621">
        <f t="shared" si="48"/>
        <v>210.29999999999998</v>
      </c>
      <c r="N48" s="621">
        <f t="shared" si="48"/>
        <v>1588.67</v>
      </c>
      <c r="O48" s="660">
        <f t="shared" si="48"/>
        <v>107.64</v>
      </c>
      <c r="P48" s="624">
        <f t="shared" si="48"/>
        <v>55.34</v>
      </c>
      <c r="Q48" s="625">
        <f t="shared" si="48"/>
        <v>54.04</v>
      </c>
      <c r="R48" s="661">
        <f t="shared" si="48"/>
        <v>228.64</v>
      </c>
      <c r="S48" s="661">
        <f t="shared" si="48"/>
        <v>1929.2449999999999</v>
      </c>
      <c r="T48" s="624">
        <f t="shared" si="48"/>
        <v>117.29</v>
      </c>
    </row>
    <row r="49" spans="1:20" ht="18.75" hidden="1" x14ac:dyDescent="0.3">
      <c r="A49" s="376"/>
      <c r="B49" s="376"/>
      <c r="C49" s="377"/>
      <c r="D49" s="389" t="s">
        <v>343</v>
      </c>
      <c r="E49" s="390" t="s">
        <v>74</v>
      </c>
      <c r="F49" s="390"/>
      <c r="G49" s="390"/>
      <c r="H49" s="391"/>
      <c r="I49" s="390"/>
      <c r="J49" s="392"/>
      <c r="K49" s="378"/>
      <c r="L49" s="372"/>
      <c r="M49" s="372"/>
      <c r="N49" s="372"/>
      <c r="O49" s="465"/>
      <c r="P49" s="573"/>
      <c r="Q49" s="560"/>
      <c r="R49" s="445"/>
      <c r="S49" s="445"/>
      <c r="T49" s="446"/>
    </row>
    <row r="50" spans="1:20" ht="30" hidden="1" x14ac:dyDescent="0.25">
      <c r="A50" s="333" t="s">
        <v>110</v>
      </c>
      <c r="B50" s="306" t="s">
        <v>109</v>
      </c>
      <c r="C50" s="319" t="s">
        <v>18</v>
      </c>
      <c r="D50" s="295" t="s">
        <v>19</v>
      </c>
      <c r="E50" s="239" t="s">
        <v>29</v>
      </c>
      <c r="F50" s="239" t="s">
        <v>20</v>
      </c>
      <c r="G50" s="239" t="s">
        <v>21</v>
      </c>
      <c r="H50" s="240" t="s">
        <v>33</v>
      </c>
      <c r="I50" s="239"/>
      <c r="J50" s="295" t="s">
        <v>19</v>
      </c>
      <c r="K50" s="262" t="s">
        <v>23</v>
      </c>
      <c r="L50" s="5" t="s">
        <v>24</v>
      </c>
      <c r="M50" s="5" t="s">
        <v>22</v>
      </c>
      <c r="N50" s="6" t="s">
        <v>25</v>
      </c>
      <c r="O50" s="183" t="s">
        <v>26</v>
      </c>
      <c r="P50" s="319" t="s">
        <v>23</v>
      </c>
      <c r="Q50" s="561" t="s">
        <v>24</v>
      </c>
      <c r="R50" s="5" t="s">
        <v>22</v>
      </c>
      <c r="S50" s="6" t="s">
        <v>25</v>
      </c>
      <c r="T50" s="263" t="s">
        <v>26</v>
      </c>
    </row>
    <row r="51" spans="1:20" hidden="1" x14ac:dyDescent="0.25">
      <c r="A51" s="307"/>
      <c r="B51" s="314" t="s">
        <v>28</v>
      </c>
      <c r="C51" s="315"/>
      <c r="D51" s="297"/>
      <c r="E51" s="239"/>
      <c r="F51" s="239"/>
      <c r="G51" s="239"/>
      <c r="H51" s="240"/>
      <c r="I51" s="239"/>
      <c r="J51" s="286"/>
      <c r="K51" s="262"/>
      <c r="L51" s="5"/>
      <c r="M51" s="5"/>
      <c r="N51" s="6"/>
      <c r="O51" s="183"/>
      <c r="P51" s="319"/>
      <c r="Q51" s="561"/>
      <c r="R51" s="5"/>
      <c r="S51" s="6"/>
      <c r="T51" s="263"/>
    </row>
    <row r="52" spans="1:20" hidden="1" x14ac:dyDescent="0.25">
      <c r="A52" s="308" t="s">
        <v>224</v>
      </c>
      <c r="B52" s="307"/>
      <c r="C52" s="321" t="s">
        <v>274</v>
      </c>
      <c r="D52" s="287">
        <v>200</v>
      </c>
      <c r="E52" s="241">
        <v>200</v>
      </c>
      <c r="F52" s="241">
        <v>200</v>
      </c>
      <c r="G52" s="241">
        <v>200</v>
      </c>
      <c r="H52" s="241">
        <v>200</v>
      </c>
      <c r="I52" s="241">
        <v>200</v>
      </c>
      <c r="J52" s="288">
        <v>200</v>
      </c>
      <c r="K52" s="264">
        <v>6.3</v>
      </c>
      <c r="L52" s="33">
        <v>6</v>
      </c>
      <c r="M52" s="33">
        <v>45.7</v>
      </c>
      <c r="N52" s="33">
        <v>286</v>
      </c>
      <c r="O52" s="123">
        <v>0.65</v>
      </c>
      <c r="P52" s="618">
        <f t="shared" ref="P52" si="49">K52*1.67</f>
        <v>10.520999999999999</v>
      </c>
      <c r="Q52" s="585">
        <f t="shared" ref="Q52" si="50">L52*1.67</f>
        <v>10.02</v>
      </c>
      <c r="R52" s="449">
        <f t="shared" ref="R52" si="51">M52*1.67</f>
        <v>76.319000000000003</v>
      </c>
      <c r="S52" s="449">
        <f t="shared" ref="S52" si="52">N52*1.67</f>
        <v>477.62</v>
      </c>
      <c r="T52" s="450">
        <f t="shared" ref="T52" si="53">O52*1.67</f>
        <v>1.0854999999999999</v>
      </c>
    </row>
    <row r="53" spans="1:20" hidden="1" x14ac:dyDescent="0.25">
      <c r="A53" s="308" t="s">
        <v>88</v>
      </c>
      <c r="B53" s="307"/>
      <c r="C53" s="321" t="s">
        <v>31</v>
      </c>
      <c r="D53" s="287">
        <v>200</v>
      </c>
      <c r="E53" s="241">
        <f>E52</f>
        <v>200</v>
      </c>
      <c r="F53" s="241"/>
      <c r="G53" s="241"/>
      <c r="H53" s="242" t="e">
        <f>F53*#REF!/1000</f>
        <v>#REF!</v>
      </c>
      <c r="I53" s="241"/>
      <c r="J53" s="288">
        <v>200</v>
      </c>
      <c r="K53" s="633">
        <v>4.9000000000000004</v>
      </c>
      <c r="L53" s="634">
        <v>3</v>
      </c>
      <c r="M53" s="634">
        <v>32.5</v>
      </c>
      <c r="N53" s="634">
        <v>190</v>
      </c>
      <c r="O53" s="635">
        <v>1.59</v>
      </c>
      <c r="P53" s="638">
        <f>K53</f>
        <v>4.9000000000000004</v>
      </c>
      <c r="Q53" s="639">
        <f t="shared" ref="Q53" si="54">L53</f>
        <v>3</v>
      </c>
      <c r="R53" s="634">
        <f t="shared" ref="R53" si="55">M53</f>
        <v>32.5</v>
      </c>
      <c r="S53" s="634">
        <f t="shared" ref="S53" si="56">N53</f>
        <v>190</v>
      </c>
      <c r="T53" s="640">
        <f t="shared" ref="T53" si="57">O53</f>
        <v>1.59</v>
      </c>
    </row>
    <row r="54" spans="1:20" hidden="1" x14ac:dyDescent="0.25">
      <c r="A54" s="308" t="s">
        <v>272</v>
      </c>
      <c r="B54" s="308"/>
      <c r="C54" s="321" t="s">
        <v>259</v>
      </c>
      <c r="D54" s="289" t="s">
        <v>307</v>
      </c>
      <c r="E54" s="241">
        <f>E53</f>
        <v>200</v>
      </c>
      <c r="F54" s="241"/>
      <c r="G54" s="241"/>
      <c r="H54" s="242" t="e">
        <f>F54*#REF!/1000</f>
        <v>#REF!</v>
      </c>
      <c r="I54" s="241"/>
      <c r="J54" s="288" t="s">
        <v>308</v>
      </c>
      <c r="K54" s="281">
        <v>6.25</v>
      </c>
      <c r="L54" s="170">
        <v>9.3000000000000007</v>
      </c>
      <c r="M54" s="170">
        <v>13</v>
      </c>
      <c r="N54" s="170">
        <v>148</v>
      </c>
      <c r="O54" s="471">
        <v>0.14000000000000001</v>
      </c>
      <c r="P54" s="578">
        <f>K54*1.5</f>
        <v>9.375</v>
      </c>
      <c r="Q54" s="508">
        <f t="shared" ref="Q54:T54" si="58">L54*1.5</f>
        <v>13.950000000000001</v>
      </c>
      <c r="R54" s="505">
        <f t="shared" si="58"/>
        <v>19.5</v>
      </c>
      <c r="S54" s="505">
        <f t="shared" si="58"/>
        <v>222</v>
      </c>
      <c r="T54" s="544">
        <f t="shared" si="58"/>
        <v>0.21000000000000002</v>
      </c>
    </row>
    <row r="55" spans="1:20" hidden="1" x14ac:dyDescent="0.25">
      <c r="A55" s="308" t="s">
        <v>135</v>
      </c>
      <c r="B55" s="308"/>
      <c r="C55" s="320" t="s">
        <v>5</v>
      </c>
      <c r="D55" s="289">
        <v>30</v>
      </c>
      <c r="E55" s="241"/>
      <c r="F55" s="237">
        <v>20</v>
      </c>
      <c r="G55" s="241">
        <v>20</v>
      </c>
      <c r="H55" s="242" t="e">
        <f>F55*#REF!/1000</f>
        <v>#REF!</v>
      </c>
      <c r="I55" s="241"/>
      <c r="J55" s="288">
        <v>40</v>
      </c>
      <c r="K55" s="487">
        <v>2</v>
      </c>
      <c r="L55" s="488">
        <v>0.35</v>
      </c>
      <c r="M55" s="488">
        <v>0.33</v>
      </c>
      <c r="N55" s="488">
        <v>48.75</v>
      </c>
      <c r="O55" s="498"/>
      <c r="P55" s="578">
        <f>K55*1.5</f>
        <v>3</v>
      </c>
      <c r="Q55" s="508">
        <f t="shared" ref="Q55" si="59">L55*1.5</f>
        <v>0.52499999999999991</v>
      </c>
      <c r="R55" s="505">
        <f t="shared" ref="R55" si="60">M55*1.5</f>
        <v>0.495</v>
      </c>
      <c r="S55" s="505">
        <f t="shared" ref="S55" si="61">N55*1.5</f>
        <v>73.125</v>
      </c>
      <c r="T55" s="509">
        <f t="shared" ref="T55" si="62">O55*1.5</f>
        <v>0</v>
      </c>
    </row>
    <row r="56" spans="1:20" ht="15.75" hidden="1" thickBot="1" x14ac:dyDescent="0.3">
      <c r="A56" s="337" t="s">
        <v>280</v>
      </c>
      <c r="B56" s="337"/>
      <c r="C56" s="332" t="s">
        <v>281</v>
      </c>
      <c r="D56" s="304" t="s">
        <v>282</v>
      </c>
      <c r="E56" s="255" t="s">
        <v>282</v>
      </c>
      <c r="F56" s="255" t="s">
        <v>282</v>
      </c>
      <c r="G56" s="255" t="s">
        <v>282</v>
      </c>
      <c r="H56" s="255" t="s">
        <v>282</v>
      </c>
      <c r="I56" s="255" t="s">
        <v>282</v>
      </c>
      <c r="J56" s="338" t="s">
        <v>282</v>
      </c>
      <c r="K56" s="501">
        <v>0.4</v>
      </c>
      <c r="L56" s="439">
        <v>0.4</v>
      </c>
      <c r="M56" s="439">
        <v>9.8000000000000007</v>
      </c>
      <c r="N56" s="439">
        <v>44</v>
      </c>
      <c r="O56" s="497">
        <v>22</v>
      </c>
      <c r="P56" s="576">
        <v>0.4</v>
      </c>
      <c r="Q56" s="562">
        <v>0.4</v>
      </c>
      <c r="R56" s="466">
        <v>9.8000000000000007</v>
      </c>
      <c r="S56" s="466">
        <v>44</v>
      </c>
      <c r="T56" s="502">
        <v>22</v>
      </c>
    </row>
    <row r="57" spans="1:20" ht="15.75" hidden="1" thickBot="1" x14ac:dyDescent="0.3">
      <c r="A57" s="361"/>
      <c r="B57" s="361"/>
      <c r="C57" s="347" t="s">
        <v>107</v>
      </c>
      <c r="D57" s="348"/>
      <c r="E57" s="349"/>
      <c r="F57" s="350"/>
      <c r="G57" s="349"/>
      <c r="H57" s="422" t="e">
        <f>F57*#REF!/1000</f>
        <v>#REF!</v>
      </c>
      <c r="I57" s="349"/>
      <c r="J57" s="352"/>
      <c r="K57" s="491">
        <f t="shared" ref="K57:T57" si="63">K52+K53+K54+K55+K56</f>
        <v>19.849999999999998</v>
      </c>
      <c r="L57" s="511">
        <f t="shared" si="63"/>
        <v>19.05</v>
      </c>
      <c r="M57" s="511">
        <f t="shared" si="63"/>
        <v>101.33</v>
      </c>
      <c r="N57" s="511">
        <f t="shared" si="63"/>
        <v>716.75</v>
      </c>
      <c r="O57" s="554">
        <f t="shared" si="63"/>
        <v>24.38</v>
      </c>
      <c r="P57" s="504">
        <f t="shared" si="63"/>
        <v>28.195999999999998</v>
      </c>
      <c r="Q57" s="563">
        <f t="shared" si="63"/>
        <v>27.894999999999996</v>
      </c>
      <c r="R57" s="512">
        <f t="shared" si="63"/>
        <v>138.61400000000003</v>
      </c>
      <c r="S57" s="512">
        <f t="shared" si="63"/>
        <v>1006.745</v>
      </c>
      <c r="T57" s="517">
        <f t="shared" si="63"/>
        <v>24.8855</v>
      </c>
    </row>
    <row r="58" spans="1:20" hidden="1" x14ac:dyDescent="0.25">
      <c r="A58" s="356"/>
      <c r="B58" s="405" t="s">
        <v>27</v>
      </c>
      <c r="C58" s="323"/>
      <c r="D58" s="294"/>
      <c r="E58" s="343"/>
      <c r="F58" s="245"/>
      <c r="G58" s="343"/>
      <c r="H58" s="421"/>
      <c r="I58" s="343"/>
      <c r="J58" s="345"/>
      <c r="K58" s="402"/>
      <c r="L58" s="235"/>
      <c r="M58" s="235"/>
      <c r="N58" s="235"/>
      <c r="O58" s="452"/>
      <c r="P58" s="551"/>
      <c r="Q58" s="564"/>
      <c r="R58" s="455"/>
      <c r="S58" s="455"/>
      <c r="T58" s="456"/>
    </row>
    <row r="59" spans="1:20" hidden="1" x14ac:dyDescent="0.25">
      <c r="A59" s="308" t="s">
        <v>195</v>
      </c>
      <c r="B59" s="308"/>
      <c r="C59" s="320" t="s">
        <v>368</v>
      </c>
      <c r="D59" s="289">
        <v>60</v>
      </c>
      <c r="E59" s="241"/>
      <c r="F59" s="237"/>
      <c r="G59" s="241"/>
      <c r="H59" s="242" t="e">
        <f>F59*#REF!/1000</f>
        <v>#REF!</v>
      </c>
      <c r="I59" s="241"/>
      <c r="J59" s="288">
        <v>100</v>
      </c>
      <c r="K59" s="264">
        <v>0.48</v>
      </c>
      <c r="L59" s="33">
        <v>0.12</v>
      </c>
      <c r="M59" s="33">
        <v>1.56</v>
      </c>
      <c r="N59" s="33">
        <v>28.4</v>
      </c>
      <c r="O59" s="123">
        <v>2.94</v>
      </c>
      <c r="P59" s="327">
        <f>K59*1.5</f>
        <v>0.72</v>
      </c>
      <c r="Q59" s="534">
        <f t="shared" ref="Q59:T59" si="64">L59*1.5</f>
        <v>0.18</v>
      </c>
      <c r="R59" s="33">
        <f t="shared" si="64"/>
        <v>2.34</v>
      </c>
      <c r="S59" s="33">
        <f t="shared" si="64"/>
        <v>42.599999999999994</v>
      </c>
      <c r="T59" s="265">
        <f t="shared" si="64"/>
        <v>4.41</v>
      </c>
    </row>
    <row r="60" spans="1:20" hidden="1" x14ac:dyDescent="0.25">
      <c r="A60" s="307" t="s">
        <v>218</v>
      </c>
      <c r="B60" s="307"/>
      <c r="C60" s="331" t="s">
        <v>160</v>
      </c>
      <c r="D60" s="291">
        <v>200</v>
      </c>
      <c r="E60" s="249">
        <f>E59</f>
        <v>0</v>
      </c>
      <c r="F60" s="249"/>
      <c r="G60" s="249"/>
      <c r="H60" s="250" t="e">
        <f>F60*#REF!/1000</f>
        <v>#REF!</v>
      </c>
      <c r="I60" s="247"/>
      <c r="J60" s="298">
        <v>250</v>
      </c>
      <c r="K60" s="679">
        <v>2.2000000000000002</v>
      </c>
      <c r="L60" s="680">
        <v>1.8</v>
      </c>
      <c r="M60" s="680">
        <v>16.399999999999999</v>
      </c>
      <c r="N60" s="680">
        <v>129</v>
      </c>
      <c r="O60" s="681">
        <v>12.87</v>
      </c>
      <c r="P60" s="638">
        <f>K60*1.25</f>
        <v>2.75</v>
      </c>
      <c r="Q60" s="639">
        <f>L60*1.25</f>
        <v>2.25</v>
      </c>
      <c r="R60" s="639">
        <f t="shared" ref="R60:S60" si="65">M60*1.25</f>
        <v>20.5</v>
      </c>
      <c r="S60" s="639">
        <f t="shared" si="65"/>
        <v>161.25</v>
      </c>
      <c r="T60" s="639">
        <v>16.079999999999998</v>
      </c>
    </row>
    <row r="61" spans="1:20" hidden="1" x14ac:dyDescent="0.25">
      <c r="A61" s="307" t="s">
        <v>289</v>
      </c>
      <c r="B61" s="307"/>
      <c r="C61" s="320" t="s">
        <v>61</v>
      </c>
      <c r="D61" s="299">
        <v>225</v>
      </c>
      <c r="E61" s="241">
        <f>E60</f>
        <v>0</v>
      </c>
      <c r="F61" s="241"/>
      <c r="G61" s="251"/>
      <c r="H61" s="248" t="e">
        <f>F61*#REF!/1000</f>
        <v>#REF!</v>
      </c>
      <c r="I61" s="241"/>
      <c r="J61" s="288">
        <v>250</v>
      </c>
      <c r="K61" s="665">
        <v>33.97</v>
      </c>
      <c r="L61" s="650">
        <v>18.7</v>
      </c>
      <c r="M61" s="666">
        <v>12.15</v>
      </c>
      <c r="N61" s="666">
        <v>327</v>
      </c>
      <c r="O61" s="667">
        <v>2.1</v>
      </c>
      <c r="P61" s="675">
        <f t="shared" ref="P61" si="66">K61*1.5</f>
        <v>50.954999999999998</v>
      </c>
      <c r="Q61" s="676">
        <f t="shared" ref="Q61" si="67">L61*1.5</f>
        <v>28.049999999999997</v>
      </c>
      <c r="R61" s="677">
        <f t="shared" ref="R61" si="68">M61*1.5</f>
        <v>18.225000000000001</v>
      </c>
      <c r="S61" s="677">
        <f t="shared" ref="S61" si="69">N61*1.5</f>
        <v>490.5</v>
      </c>
      <c r="T61" s="753">
        <f t="shared" ref="T61" si="70">O61*1.5</f>
        <v>3.1500000000000004</v>
      </c>
    </row>
    <row r="62" spans="1:20" hidden="1" x14ac:dyDescent="0.25">
      <c r="A62" s="308" t="s">
        <v>141</v>
      </c>
      <c r="B62" s="308"/>
      <c r="C62" s="321" t="s">
        <v>14</v>
      </c>
      <c r="D62" s="289">
        <v>200</v>
      </c>
      <c r="E62" s="241" t="e">
        <f>#REF!</f>
        <v>#REF!</v>
      </c>
      <c r="F62" s="241">
        <v>200</v>
      </c>
      <c r="G62" s="241"/>
      <c r="H62" s="246" t="e">
        <f>F62*#REF!/1000</f>
        <v>#REF!</v>
      </c>
      <c r="I62" s="241"/>
      <c r="J62" s="288">
        <v>200</v>
      </c>
      <c r="K62" s="649">
        <v>0.14000000000000001</v>
      </c>
      <c r="L62" s="650">
        <v>0.06</v>
      </c>
      <c r="M62" s="634">
        <v>29.6</v>
      </c>
      <c r="N62" s="634">
        <v>69.44</v>
      </c>
      <c r="O62" s="635">
        <v>40</v>
      </c>
      <c r="P62" s="638">
        <f>K62</f>
        <v>0.14000000000000001</v>
      </c>
      <c r="Q62" s="639">
        <f t="shared" ref="Q62:T62" si="71">L62</f>
        <v>0.06</v>
      </c>
      <c r="R62" s="634">
        <f t="shared" si="71"/>
        <v>29.6</v>
      </c>
      <c r="S62" s="650">
        <f t="shared" si="71"/>
        <v>69.44</v>
      </c>
      <c r="T62" s="723">
        <f t="shared" si="71"/>
        <v>40</v>
      </c>
    </row>
    <row r="63" spans="1:20" hidden="1" x14ac:dyDescent="0.25">
      <c r="A63" s="308" t="s">
        <v>135</v>
      </c>
      <c r="B63" s="308"/>
      <c r="C63" s="320" t="s">
        <v>15</v>
      </c>
      <c r="D63" s="289">
        <v>40</v>
      </c>
      <c r="E63" s="241"/>
      <c r="F63" s="237">
        <v>50</v>
      </c>
      <c r="G63" s="241">
        <v>50</v>
      </c>
      <c r="H63" s="242" t="e">
        <f>F63*#REF!/1000</f>
        <v>#REF!</v>
      </c>
      <c r="I63" s="241"/>
      <c r="J63" s="288">
        <v>60</v>
      </c>
      <c r="K63" s="649">
        <v>2.8</v>
      </c>
      <c r="L63" s="650">
        <v>0.51</v>
      </c>
      <c r="M63" s="634">
        <v>0.75</v>
      </c>
      <c r="N63" s="634">
        <v>90</v>
      </c>
      <c r="O63" s="635">
        <v>0</v>
      </c>
      <c r="P63" s="638">
        <f>K63*1.5</f>
        <v>4.1999999999999993</v>
      </c>
      <c r="Q63" s="639">
        <f t="shared" ref="Q63" si="72">L63*1.5</f>
        <v>0.76500000000000001</v>
      </c>
      <c r="R63" s="634">
        <f t="shared" ref="R63" si="73">M63*1.5</f>
        <v>1.125</v>
      </c>
      <c r="S63" s="650">
        <f t="shared" ref="S63" si="74">N63*1.5</f>
        <v>135</v>
      </c>
      <c r="T63" s="664">
        <f t="shared" ref="T63" si="75">O63*1.5</f>
        <v>0</v>
      </c>
    </row>
    <row r="64" spans="1:20" ht="15.75" hidden="1" thickBot="1" x14ac:dyDescent="0.3">
      <c r="A64" s="337" t="s">
        <v>135</v>
      </c>
      <c r="B64" s="337"/>
      <c r="C64" s="332" t="s">
        <v>5</v>
      </c>
      <c r="D64" s="353">
        <v>20</v>
      </c>
      <c r="E64" s="256"/>
      <c r="F64" s="255">
        <v>50</v>
      </c>
      <c r="G64" s="256">
        <v>50</v>
      </c>
      <c r="H64" s="354" t="e">
        <f>F64*#REF!/1000</f>
        <v>#REF!</v>
      </c>
      <c r="I64" s="257"/>
      <c r="J64" s="305">
        <v>30</v>
      </c>
      <c r="K64" s="669">
        <v>4.0999999999999996</v>
      </c>
      <c r="L64" s="670">
        <v>0.7</v>
      </c>
      <c r="M64" s="705">
        <v>0.65</v>
      </c>
      <c r="N64" s="705">
        <v>97.5</v>
      </c>
      <c r="O64" s="706">
        <v>0</v>
      </c>
      <c r="P64" s="754">
        <f>K64*1.5</f>
        <v>6.1499999999999995</v>
      </c>
      <c r="Q64" s="755">
        <f t="shared" ref="Q64" si="76">L64*1.5</f>
        <v>1.0499999999999998</v>
      </c>
      <c r="R64" s="756">
        <f t="shared" ref="R64" si="77">M64*1.5</f>
        <v>0.97500000000000009</v>
      </c>
      <c r="S64" s="687">
        <f t="shared" ref="S64" si="78">N64*1.5</f>
        <v>146.25</v>
      </c>
      <c r="T64" s="688">
        <f t="shared" ref="T64" si="79">O64*1.5</f>
        <v>0</v>
      </c>
    </row>
    <row r="65" spans="1:20" ht="15.75" hidden="1" thickBot="1" x14ac:dyDescent="0.3">
      <c r="A65" s="361"/>
      <c r="B65" s="413"/>
      <c r="C65" s="347" t="s">
        <v>107</v>
      </c>
      <c r="D65" s="348"/>
      <c r="E65" s="349"/>
      <c r="F65" s="350"/>
      <c r="G65" s="349"/>
      <c r="H65" s="351"/>
      <c r="I65" s="349"/>
      <c r="J65" s="352"/>
      <c r="K65" s="653">
        <f t="shared" ref="K65:T65" si="80">K59+K60+K61+K62+K63+K64</f>
        <v>43.69</v>
      </c>
      <c r="L65" s="655">
        <f t="shared" si="80"/>
        <v>21.889999999999997</v>
      </c>
      <c r="M65" s="655">
        <f t="shared" si="80"/>
        <v>61.11</v>
      </c>
      <c r="N65" s="655">
        <f t="shared" si="80"/>
        <v>741.33999999999992</v>
      </c>
      <c r="O65" s="656">
        <f t="shared" si="80"/>
        <v>57.91</v>
      </c>
      <c r="P65" s="721">
        <f t="shared" si="80"/>
        <v>64.915000000000006</v>
      </c>
      <c r="Q65" s="722">
        <f t="shared" si="80"/>
        <v>32.354999999999997</v>
      </c>
      <c r="R65" s="720">
        <f t="shared" si="80"/>
        <v>72.764999999999986</v>
      </c>
      <c r="S65" s="720">
        <f t="shared" si="80"/>
        <v>1045.04</v>
      </c>
      <c r="T65" s="726">
        <f t="shared" si="80"/>
        <v>63.64</v>
      </c>
    </row>
    <row r="66" spans="1:20" hidden="1" x14ac:dyDescent="0.25">
      <c r="A66" s="356"/>
      <c r="B66" s="357" t="s">
        <v>296</v>
      </c>
      <c r="C66" s="328"/>
      <c r="D66" s="401"/>
      <c r="E66" s="343"/>
      <c r="F66" s="245"/>
      <c r="G66" s="343"/>
      <c r="H66" s="344"/>
      <c r="I66" s="343"/>
      <c r="J66" s="345"/>
      <c r="K66" s="402"/>
      <c r="L66" s="235"/>
      <c r="M66" s="235"/>
      <c r="N66" s="234"/>
      <c r="O66" s="545"/>
      <c r="P66" s="551"/>
      <c r="Q66" s="564"/>
      <c r="R66" s="455"/>
      <c r="S66" s="523"/>
      <c r="T66" s="538"/>
    </row>
    <row r="67" spans="1:20" hidden="1" x14ac:dyDescent="0.25">
      <c r="A67" s="307"/>
      <c r="B67" s="307"/>
      <c r="C67" s="647" t="s">
        <v>278</v>
      </c>
      <c r="D67" s="291">
        <v>200</v>
      </c>
      <c r="E67" s="241"/>
      <c r="F67" s="237"/>
      <c r="G67" s="241"/>
      <c r="H67" s="242"/>
      <c r="I67" s="243"/>
      <c r="J67" s="300">
        <v>200</v>
      </c>
      <c r="K67" s="649">
        <v>1</v>
      </c>
      <c r="L67" s="650">
        <v>0</v>
      </c>
      <c r="M67" s="650">
        <v>27.4</v>
      </c>
      <c r="N67" s="650">
        <v>112</v>
      </c>
      <c r="O67" s="651">
        <v>2.8</v>
      </c>
      <c r="P67" s="649">
        <v>1</v>
      </c>
      <c r="Q67" s="650">
        <v>0</v>
      </c>
      <c r="R67" s="650">
        <v>27.4</v>
      </c>
      <c r="S67" s="650">
        <v>112</v>
      </c>
      <c r="T67" s="651">
        <v>2.8</v>
      </c>
    </row>
    <row r="68" spans="1:20" ht="15.75" hidden="1" thickBot="1" x14ac:dyDescent="0.3">
      <c r="A68" s="318"/>
      <c r="B68" s="318"/>
      <c r="C68" s="332" t="s">
        <v>378</v>
      </c>
      <c r="D68" s="353">
        <v>75</v>
      </c>
      <c r="E68" s="256"/>
      <c r="F68" s="255"/>
      <c r="G68" s="256"/>
      <c r="H68" s="354"/>
      <c r="I68" s="257"/>
      <c r="J68" s="411">
        <v>75</v>
      </c>
      <c r="K68" s="264">
        <v>4.26</v>
      </c>
      <c r="L68" s="369">
        <v>2.39</v>
      </c>
      <c r="M68" s="33">
        <v>34.799999999999997</v>
      </c>
      <c r="N68" s="369">
        <v>140</v>
      </c>
      <c r="O68" s="541">
        <v>0.16</v>
      </c>
      <c r="P68" s="580">
        <v>4.26</v>
      </c>
      <c r="Q68" s="568">
        <v>2.39</v>
      </c>
      <c r="R68" s="33">
        <v>34.799999999999997</v>
      </c>
      <c r="S68" s="28">
        <v>140</v>
      </c>
      <c r="T68" s="277">
        <v>0.16</v>
      </c>
    </row>
    <row r="69" spans="1:20" ht="15.75" hidden="1" thickBot="1" x14ac:dyDescent="0.3">
      <c r="A69" s="361"/>
      <c r="B69" s="361"/>
      <c r="C69" s="347" t="s">
        <v>107</v>
      </c>
      <c r="D69" s="375"/>
      <c r="E69" s="349"/>
      <c r="F69" s="350"/>
      <c r="G69" s="349"/>
      <c r="H69" s="351"/>
      <c r="I69" s="349"/>
      <c r="J69" s="352"/>
      <c r="K69" s="495">
        <f>SUM(K67:K68)</f>
        <v>5.26</v>
      </c>
      <c r="L69" s="495">
        <f t="shared" ref="L69:T69" si="81">SUM(L67:L68)</f>
        <v>2.39</v>
      </c>
      <c r="M69" s="495">
        <f t="shared" si="81"/>
        <v>62.199999999999996</v>
      </c>
      <c r="N69" s="495">
        <f t="shared" si="81"/>
        <v>252</v>
      </c>
      <c r="O69" s="506">
        <f t="shared" si="81"/>
        <v>2.96</v>
      </c>
      <c r="P69" s="546">
        <f t="shared" si="81"/>
        <v>5.26</v>
      </c>
      <c r="Q69" s="590">
        <f t="shared" si="81"/>
        <v>2.39</v>
      </c>
      <c r="R69" s="516">
        <f t="shared" si="81"/>
        <v>62.199999999999996</v>
      </c>
      <c r="S69" s="516">
        <f t="shared" si="81"/>
        <v>252</v>
      </c>
      <c r="T69" s="546">
        <f t="shared" si="81"/>
        <v>2.96</v>
      </c>
    </row>
    <row r="70" spans="1:20" ht="15.75" hidden="1" thickBot="1" x14ac:dyDescent="0.3">
      <c r="A70" s="361"/>
      <c r="B70" s="361"/>
      <c r="C70" s="379" t="s">
        <v>336</v>
      </c>
      <c r="D70" s="363"/>
      <c r="E70" s="364"/>
      <c r="F70" s="364"/>
      <c r="G70" s="364"/>
      <c r="H70" s="398"/>
      <c r="I70" s="364"/>
      <c r="J70" s="365"/>
      <c r="K70" s="491">
        <f t="shared" ref="K70:T70" si="82">K69+K65+K57</f>
        <v>68.8</v>
      </c>
      <c r="L70" s="491">
        <f t="shared" si="82"/>
        <v>43.33</v>
      </c>
      <c r="M70" s="491">
        <f t="shared" si="82"/>
        <v>224.64</v>
      </c>
      <c r="N70" s="491">
        <f t="shared" si="82"/>
        <v>1710.09</v>
      </c>
      <c r="O70" s="531">
        <f t="shared" si="82"/>
        <v>85.25</v>
      </c>
      <c r="P70" s="493">
        <f t="shared" si="82"/>
        <v>98.371000000000009</v>
      </c>
      <c r="Q70" s="559">
        <f t="shared" si="82"/>
        <v>62.639999999999993</v>
      </c>
      <c r="R70" s="492">
        <f t="shared" si="82"/>
        <v>273.57900000000001</v>
      </c>
      <c r="S70" s="492">
        <f t="shared" si="82"/>
        <v>2303.7849999999999</v>
      </c>
      <c r="T70" s="493">
        <f t="shared" si="82"/>
        <v>91.485500000000002</v>
      </c>
    </row>
    <row r="71" spans="1:20" ht="18.75" hidden="1" x14ac:dyDescent="0.3">
      <c r="A71" s="376"/>
      <c r="B71" s="376"/>
      <c r="C71" s="377"/>
      <c r="D71" s="389" t="s">
        <v>344</v>
      </c>
      <c r="E71" s="374"/>
      <c r="F71" s="390"/>
      <c r="G71" s="390"/>
      <c r="H71" s="391"/>
      <c r="I71" s="390"/>
      <c r="J71" s="392"/>
      <c r="K71" s="378"/>
      <c r="L71" s="372"/>
      <c r="M71" s="372"/>
      <c r="N71" s="372"/>
      <c r="O71" s="465"/>
      <c r="P71" s="573"/>
      <c r="Q71" s="560"/>
      <c r="R71" s="445"/>
      <c r="S71" s="445"/>
      <c r="T71" s="446"/>
    </row>
    <row r="72" spans="1:20" ht="28.5" hidden="1" customHeight="1" x14ac:dyDescent="0.25">
      <c r="A72" s="333" t="s">
        <v>110</v>
      </c>
      <c r="B72" s="306" t="s">
        <v>109</v>
      </c>
      <c r="C72" s="325" t="s">
        <v>18</v>
      </c>
      <c r="D72" s="295" t="s">
        <v>19</v>
      </c>
      <c r="E72" s="239" t="s">
        <v>29</v>
      </c>
      <c r="F72" s="239" t="s">
        <v>20</v>
      </c>
      <c r="G72" s="239" t="s">
        <v>21</v>
      </c>
      <c r="H72" s="240" t="s">
        <v>42</v>
      </c>
      <c r="I72" s="239"/>
      <c r="J72" s="295" t="s">
        <v>19</v>
      </c>
      <c r="K72" s="262" t="s">
        <v>23</v>
      </c>
      <c r="L72" s="5" t="s">
        <v>24</v>
      </c>
      <c r="M72" s="5" t="s">
        <v>22</v>
      </c>
      <c r="N72" s="6" t="s">
        <v>25</v>
      </c>
      <c r="O72" s="183" t="s">
        <v>26</v>
      </c>
      <c r="P72" s="319" t="s">
        <v>23</v>
      </c>
      <c r="Q72" s="561" t="s">
        <v>24</v>
      </c>
      <c r="R72" s="5" t="s">
        <v>22</v>
      </c>
      <c r="S72" s="6" t="s">
        <v>25</v>
      </c>
      <c r="T72" s="263" t="s">
        <v>26</v>
      </c>
    </row>
    <row r="73" spans="1:20" hidden="1" x14ac:dyDescent="0.25">
      <c r="A73" s="307"/>
      <c r="B73" s="314" t="s">
        <v>28</v>
      </c>
      <c r="C73" s="309"/>
      <c r="D73" s="297"/>
      <c r="E73" s="239"/>
      <c r="F73" s="239"/>
      <c r="G73" s="239"/>
      <c r="H73" s="240"/>
      <c r="I73" s="239"/>
      <c r="J73" s="286"/>
      <c r="K73" s="262"/>
      <c r="L73" s="5"/>
      <c r="M73" s="5"/>
      <c r="N73" s="6"/>
      <c r="O73" s="183"/>
      <c r="P73" s="319"/>
      <c r="Q73" s="561"/>
      <c r="R73" s="5"/>
      <c r="S73" s="6"/>
      <c r="T73" s="263"/>
    </row>
    <row r="74" spans="1:20" hidden="1" x14ac:dyDescent="0.25">
      <c r="A74" s="308" t="s">
        <v>224</v>
      </c>
      <c r="B74" s="307"/>
      <c r="C74" s="320" t="s">
        <v>358</v>
      </c>
      <c r="D74" s="299">
        <v>100</v>
      </c>
      <c r="E74" s="247">
        <v>200</v>
      </c>
      <c r="F74" s="247">
        <v>200</v>
      </c>
      <c r="G74" s="247">
        <v>200</v>
      </c>
      <c r="H74" s="247">
        <v>200</v>
      </c>
      <c r="I74" s="247">
        <v>200</v>
      </c>
      <c r="J74" s="298">
        <v>120</v>
      </c>
      <c r="K74" s="281">
        <v>4.8</v>
      </c>
      <c r="L74" s="170">
        <v>4.9000000000000004</v>
      </c>
      <c r="M74" s="170">
        <v>27.2</v>
      </c>
      <c r="N74" s="170">
        <v>220</v>
      </c>
      <c r="O74" s="471">
        <v>1.59</v>
      </c>
      <c r="P74" s="574">
        <f>K74*1.5</f>
        <v>7.1999999999999993</v>
      </c>
      <c r="Q74" s="510">
        <f t="shared" ref="Q74" si="83">L74*1.5</f>
        <v>7.3500000000000005</v>
      </c>
      <c r="R74" s="170">
        <f t="shared" ref="R74" si="84">M74*1.5</f>
        <v>40.799999999999997</v>
      </c>
      <c r="S74" s="170">
        <f t="shared" ref="S74" si="85">N74*1.5</f>
        <v>330</v>
      </c>
      <c r="T74" s="522">
        <f t="shared" ref="T74" si="86">O74*1.5</f>
        <v>2.3850000000000002</v>
      </c>
    </row>
    <row r="75" spans="1:20" hidden="1" x14ac:dyDescent="0.25">
      <c r="A75" s="307" t="s">
        <v>90</v>
      </c>
      <c r="B75" s="307"/>
      <c r="C75" s="647" t="s">
        <v>3</v>
      </c>
      <c r="D75" s="691">
        <v>200</v>
      </c>
      <c r="E75" s="648">
        <f>E69</f>
        <v>0</v>
      </c>
      <c r="F75" s="648"/>
      <c r="G75" s="648"/>
      <c r="H75" s="713" t="e">
        <f>F75*#REF!/1000</f>
        <v>#REF!</v>
      </c>
      <c r="I75" s="648"/>
      <c r="J75" s="711">
        <v>200</v>
      </c>
      <c r="K75" s="649">
        <v>2.8</v>
      </c>
      <c r="L75" s="650">
        <v>3.2</v>
      </c>
      <c r="M75" s="650">
        <v>14.8</v>
      </c>
      <c r="N75" s="634">
        <v>120</v>
      </c>
      <c r="O75" s="635">
        <v>0.72</v>
      </c>
      <c r="P75" s="638">
        <v>2.8</v>
      </c>
      <c r="Q75" s="639">
        <v>3.2</v>
      </c>
      <c r="R75" s="634">
        <v>14.8</v>
      </c>
      <c r="S75" s="634">
        <v>120</v>
      </c>
      <c r="T75" s="664">
        <v>0.72</v>
      </c>
    </row>
    <row r="76" spans="1:20" hidden="1" x14ac:dyDescent="0.25">
      <c r="A76" s="308" t="s">
        <v>135</v>
      </c>
      <c r="B76" s="308"/>
      <c r="C76" s="320" t="s">
        <v>5</v>
      </c>
      <c r="D76" s="289">
        <v>30</v>
      </c>
      <c r="E76" s="241"/>
      <c r="F76" s="237">
        <v>20</v>
      </c>
      <c r="G76" s="241">
        <v>20</v>
      </c>
      <c r="H76" s="242" t="e">
        <f>F76*#REF!/1000</f>
        <v>#REF!</v>
      </c>
      <c r="I76" s="241"/>
      <c r="J76" s="288">
        <v>40</v>
      </c>
      <c r="K76" s="487">
        <v>2</v>
      </c>
      <c r="L76" s="488">
        <v>0.35</v>
      </c>
      <c r="M76" s="488">
        <v>0.33</v>
      </c>
      <c r="N76" s="488">
        <v>48.75</v>
      </c>
      <c r="O76" s="498"/>
      <c r="P76" s="607">
        <f>K76*1.5</f>
        <v>3</v>
      </c>
      <c r="Q76" s="597">
        <f>L76*1.5</f>
        <v>0.52499999999999991</v>
      </c>
      <c r="R76" s="499">
        <f>M76*1.5</f>
        <v>0.495</v>
      </c>
      <c r="S76" s="499">
        <f>N76*1.5</f>
        <v>73.125</v>
      </c>
      <c r="T76" s="500">
        <f>O76*1.5</f>
        <v>0</v>
      </c>
    </row>
    <row r="77" spans="1:20" ht="15.75" hidden="1" thickBot="1" x14ac:dyDescent="0.3">
      <c r="A77" s="337" t="s">
        <v>280</v>
      </c>
      <c r="B77" s="337"/>
      <c r="C77" s="332" t="s">
        <v>281</v>
      </c>
      <c r="D77" s="304" t="s">
        <v>282</v>
      </c>
      <c r="E77" s="255" t="s">
        <v>282</v>
      </c>
      <c r="F77" s="255" t="s">
        <v>282</v>
      </c>
      <c r="G77" s="255" t="s">
        <v>282</v>
      </c>
      <c r="H77" s="255" t="s">
        <v>282</v>
      </c>
      <c r="I77" s="255" t="s">
        <v>282</v>
      </c>
      <c r="J77" s="338" t="s">
        <v>282</v>
      </c>
      <c r="K77" s="501">
        <v>0.4</v>
      </c>
      <c r="L77" s="439">
        <v>0.3</v>
      </c>
      <c r="M77" s="439">
        <v>10.3</v>
      </c>
      <c r="N77" s="439">
        <v>46</v>
      </c>
      <c r="O77" s="497">
        <v>22</v>
      </c>
      <c r="P77" s="576">
        <v>0.4</v>
      </c>
      <c r="Q77" s="562">
        <v>0.3</v>
      </c>
      <c r="R77" s="466">
        <v>10.3</v>
      </c>
      <c r="S77" s="466">
        <v>46</v>
      </c>
      <c r="T77" s="502">
        <v>22</v>
      </c>
    </row>
    <row r="78" spans="1:20" ht="15.75" hidden="1" thickBot="1" x14ac:dyDescent="0.3">
      <c r="A78" s="361"/>
      <c r="B78" s="361"/>
      <c r="C78" s="347" t="s">
        <v>107</v>
      </c>
      <c r="D78" s="348"/>
      <c r="E78" s="349"/>
      <c r="F78" s="350"/>
      <c r="G78" s="349"/>
      <c r="H78" s="351"/>
      <c r="I78" s="349"/>
      <c r="J78" s="352"/>
      <c r="K78" s="491">
        <f>SUM(K73:K77)</f>
        <v>10</v>
      </c>
      <c r="L78" s="491">
        <f t="shared" ref="L78:T78" si="87">SUM(L73:L77)</f>
        <v>8.7500000000000018</v>
      </c>
      <c r="M78" s="491">
        <f t="shared" si="87"/>
        <v>52.629999999999995</v>
      </c>
      <c r="N78" s="491">
        <f t="shared" si="87"/>
        <v>434.75</v>
      </c>
      <c r="O78" s="531">
        <f t="shared" si="87"/>
        <v>24.31</v>
      </c>
      <c r="P78" s="504">
        <f t="shared" si="87"/>
        <v>13.4</v>
      </c>
      <c r="Q78" s="563">
        <f t="shared" si="87"/>
        <v>11.375000000000002</v>
      </c>
      <c r="R78" s="503">
        <f t="shared" si="87"/>
        <v>66.394999999999996</v>
      </c>
      <c r="S78" s="503">
        <f t="shared" si="87"/>
        <v>569.125</v>
      </c>
      <c r="T78" s="504">
        <f t="shared" si="87"/>
        <v>25.105</v>
      </c>
    </row>
    <row r="79" spans="1:20" hidden="1" x14ac:dyDescent="0.25">
      <c r="A79" s="356"/>
      <c r="B79" s="405" t="s">
        <v>27</v>
      </c>
      <c r="C79" s="323"/>
      <c r="D79" s="294"/>
      <c r="E79" s="343"/>
      <c r="F79" s="245"/>
      <c r="G79" s="343"/>
      <c r="H79" s="344"/>
      <c r="I79" s="343"/>
      <c r="J79" s="345"/>
      <c r="K79" s="402"/>
      <c r="L79" s="235"/>
      <c r="M79" s="235"/>
      <c r="N79" s="235"/>
      <c r="O79" s="452"/>
      <c r="P79" s="551"/>
      <c r="Q79" s="564"/>
      <c r="R79" s="455"/>
      <c r="S79" s="455"/>
      <c r="T79" s="456"/>
    </row>
    <row r="80" spans="1:20" hidden="1" x14ac:dyDescent="0.25">
      <c r="A80" s="308" t="s">
        <v>195</v>
      </c>
      <c r="B80" s="308"/>
      <c r="C80" s="320" t="s">
        <v>6</v>
      </c>
      <c r="D80" s="289">
        <v>60</v>
      </c>
      <c r="E80" s="241"/>
      <c r="F80" s="237"/>
      <c r="G80" s="241"/>
      <c r="H80" s="242" t="e">
        <f>F80*#REF!/1000</f>
        <v>#REF!</v>
      </c>
      <c r="I80" s="241"/>
      <c r="J80" s="288">
        <v>100</v>
      </c>
      <c r="K80" s="264">
        <v>0.48</v>
      </c>
      <c r="L80" s="33">
        <v>0.12</v>
      </c>
      <c r="M80" s="33">
        <v>1.56</v>
      </c>
      <c r="N80" s="33">
        <v>8.4</v>
      </c>
      <c r="O80" s="123">
        <v>2.94</v>
      </c>
      <c r="P80" s="577">
        <f>K80*1.7</f>
        <v>0.81599999999999995</v>
      </c>
      <c r="Q80" s="507">
        <f t="shared" ref="Q80:T80" si="88">L80*1.7</f>
        <v>0.20399999999999999</v>
      </c>
      <c r="R80" s="444">
        <f t="shared" si="88"/>
        <v>2.6520000000000001</v>
      </c>
      <c r="S80" s="444">
        <f t="shared" si="88"/>
        <v>14.28</v>
      </c>
      <c r="T80" s="285">
        <f t="shared" si="88"/>
        <v>4.9980000000000002</v>
      </c>
    </row>
    <row r="81" spans="1:20" hidden="1" x14ac:dyDescent="0.25">
      <c r="A81" s="307" t="s">
        <v>241</v>
      </c>
      <c r="B81" s="307"/>
      <c r="C81" s="320" t="s">
        <v>285</v>
      </c>
      <c r="D81" s="287">
        <v>200</v>
      </c>
      <c r="E81" s="241">
        <f>E80</f>
        <v>0</v>
      </c>
      <c r="F81" s="237"/>
      <c r="G81" s="241"/>
      <c r="H81" s="242" t="e">
        <f>F81*#REF!/1000</f>
        <v>#REF!</v>
      </c>
      <c r="I81" s="241"/>
      <c r="J81" s="288">
        <v>250</v>
      </c>
      <c r="K81" s="266">
        <v>1.6</v>
      </c>
      <c r="L81" s="99">
        <v>6.4</v>
      </c>
      <c r="M81" s="99">
        <v>5</v>
      </c>
      <c r="N81" s="99">
        <v>56</v>
      </c>
      <c r="O81" s="189">
        <v>19.55</v>
      </c>
      <c r="P81" s="577">
        <f t="shared" ref="P81" si="89">K81*1.7</f>
        <v>2.72</v>
      </c>
      <c r="Q81" s="507">
        <f t="shared" ref="Q81" si="90">L81*1.7</f>
        <v>10.88</v>
      </c>
      <c r="R81" s="444">
        <f t="shared" ref="R81" si="91">M81*1.7</f>
        <v>8.5</v>
      </c>
      <c r="S81" s="444">
        <f t="shared" ref="S81" si="92">N81*1.7</f>
        <v>95.2</v>
      </c>
      <c r="T81" s="285">
        <f t="shared" ref="T81" si="93">O81*1.7</f>
        <v>33.234999999999999</v>
      </c>
    </row>
    <row r="82" spans="1:20" hidden="1" x14ac:dyDescent="0.25">
      <c r="A82" s="308" t="s">
        <v>276</v>
      </c>
      <c r="B82" s="308"/>
      <c r="C82" s="320" t="s">
        <v>277</v>
      </c>
      <c r="D82" s="289" t="s">
        <v>263</v>
      </c>
      <c r="E82" s="241" t="e">
        <f>#REF!</f>
        <v>#REF!</v>
      </c>
      <c r="F82" s="237"/>
      <c r="G82" s="241"/>
      <c r="H82" s="242" t="e">
        <f>F82*#REF!/1000</f>
        <v>#REF!</v>
      </c>
      <c r="I82" s="241"/>
      <c r="J82" s="298" t="s">
        <v>263</v>
      </c>
      <c r="K82" s="281">
        <v>18.5</v>
      </c>
      <c r="L82" s="170">
        <v>24.5</v>
      </c>
      <c r="M82" s="170">
        <v>4.3</v>
      </c>
      <c r="N82" s="170">
        <v>324</v>
      </c>
      <c r="O82" s="471">
        <v>37.56</v>
      </c>
      <c r="P82" s="578">
        <f>K82</f>
        <v>18.5</v>
      </c>
      <c r="Q82" s="508">
        <f t="shared" ref="Q82:T82" si="94">L82</f>
        <v>24.5</v>
      </c>
      <c r="R82" s="505">
        <f t="shared" si="94"/>
        <v>4.3</v>
      </c>
      <c r="S82" s="505">
        <f t="shared" si="94"/>
        <v>324</v>
      </c>
      <c r="T82" s="544">
        <f t="shared" si="94"/>
        <v>37.56</v>
      </c>
    </row>
    <row r="83" spans="1:20" hidden="1" x14ac:dyDescent="0.25">
      <c r="A83" s="308" t="s">
        <v>261</v>
      </c>
      <c r="B83" s="308"/>
      <c r="C83" s="320" t="s">
        <v>260</v>
      </c>
      <c r="D83" s="289">
        <v>150</v>
      </c>
      <c r="E83" s="241">
        <f>E75</f>
        <v>0</v>
      </c>
      <c r="F83" s="241"/>
      <c r="G83" s="241"/>
      <c r="H83" s="246" t="e">
        <f>F83*#REF!/1000</f>
        <v>#REF!</v>
      </c>
      <c r="I83" s="241"/>
      <c r="J83" s="288">
        <v>180</v>
      </c>
      <c r="K83" s="264">
        <v>7</v>
      </c>
      <c r="L83" s="33">
        <v>8</v>
      </c>
      <c r="M83" s="33">
        <v>24</v>
      </c>
      <c r="N83" s="33">
        <v>200</v>
      </c>
      <c r="O83" s="123">
        <v>0</v>
      </c>
      <c r="P83" s="327">
        <f t="shared" ref="P83" si="95">K83*1.7</f>
        <v>11.9</v>
      </c>
      <c r="Q83" s="534">
        <f t="shared" ref="Q83" si="96">L83*1.7</f>
        <v>13.6</v>
      </c>
      <c r="R83" s="33">
        <f t="shared" ref="R83" si="97">M83*1.7</f>
        <v>40.799999999999997</v>
      </c>
      <c r="S83" s="33">
        <f t="shared" ref="S83" si="98">N83*1.7</f>
        <v>340</v>
      </c>
      <c r="T83" s="265">
        <f t="shared" ref="T83" si="99">O83*1.7</f>
        <v>0</v>
      </c>
    </row>
    <row r="84" spans="1:20" hidden="1" x14ac:dyDescent="0.25">
      <c r="A84" s="636" t="s">
        <v>207</v>
      </c>
      <c r="B84" s="636"/>
      <c r="C84" s="626" t="s">
        <v>353</v>
      </c>
      <c r="D84" s="291">
        <v>200</v>
      </c>
      <c r="E84" s="247" t="e">
        <f>#REF!</f>
        <v>#REF!</v>
      </c>
      <c r="F84" s="238"/>
      <c r="G84" s="247"/>
      <c r="H84" s="250" t="e">
        <f>F84*#REF!/1000</f>
        <v>#REF!</v>
      </c>
      <c r="I84" s="247"/>
      <c r="J84" s="298">
        <v>200</v>
      </c>
      <c r="K84" s="633">
        <v>0.6</v>
      </c>
      <c r="L84" s="634">
        <v>0.2</v>
      </c>
      <c r="M84" s="634">
        <v>29.6</v>
      </c>
      <c r="N84" s="634">
        <v>110</v>
      </c>
      <c r="O84" s="640">
        <v>0.73</v>
      </c>
      <c r="P84" s="646">
        <v>0.6</v>
      </c>
      <c r="Q84" s="633">
        <v>0.2</v>
      </c>
      <c r="R84" s="634">
        <v>29.6</v>
      </c>
      <c r="S84" s="634">
        <v>110</v>
      </c>
      <c r="T84" s="640">
        <v>0.73</v>
      </c>
    </row>
    <row r="85" spans="1:20" hidden="1" x14ac:dyDescent="0.25">
      <c r="A85" s="308" t="s">
        <v>135</v>
      </c>
      <c r="B85" s="308"/>
      <c r="C85" s="320" t="s">
        <v>15</v>
      </c>
      <c r="D85" s="289">
        <v>40</v>
      </c>
      <c r="E85" s="241"/>
      <c r="F85" s="237">
        <v>50</v>
      </c>
      <c r="G85" s="241">
        <v>50</v>
      </c>
      <c r="H85" s="242" t="e">
        <f>F85*#REF!/1000</f>
        <v>#REF!</v>
      </c>
      <c r="I85" s="241"/>
      <c r="J85" s="288">
        <v>60</v>
      </c>
      <c r="K85" s="264">
        <v>2.8</v>
      </c>
      <c r="L85" s="33">
        <v>0.51</v>
      </c>
      <c r="M85" s="33">
        <v>6.5</v>
      </c>
      <c r="N85" s="33">
        <v>90</v>
      </c>
      <c r="O85" s="123">
        <v>0</v>
      </c>
      <c r="P85" s="577">
        <f>K85*1.7</f>
        <v>4.76</v>
      </c>
      <c r="Q85" s="507">
        <f t="shared" ref="Q85" si="100">L85*1.7</f>
        <v>0.86699999999999999</v>
      </c>
      <c r="R85" s="444">
        <f t="shared" ref="R85" si="101">M85*1.7</f>
        <v>11.049999999999999</v>
      </c>
      <c r="S85" s="444">
        <f t="shared" ref="S85" si="102">N85*1.7</f>
        <v>153</v>
      </c>
      <c r="T85" s="285">
        <f t="shared" ref="T85" si="103">O85*1.7</f>
        <v>0</v>
      </c>
    </row>
    <row r="86" spans="1:20" ht="15.75" hidden="1" thickBot="1" x14ac:dyDescent="0.3">
      <c r="A86" s="308" t="s">
        <v>135</v>
      </c>
      <c r="B86" s="308"/>
      <c r="C86" s="320" t="s">
        <v>5</v>
      </c>
      <c r="D86" s="291">
        <v>20</v>
      </c>
      <c r="E86" s="241"/>
      <c r="F86" s="237">
        <v>50</v>
      </c>
      <c r="G86" s="241">
        <v>50</v>
      </c>
      <c r="H86" s="242" t="e">
        <f>F86*#REF!/1000</f>
        <v>#REF!</v>
      </c>
      <c r="I86" s="243"/>
      <c r="J86" s="288">
        <v>30</v>
      </c>
      <c r="K86" s="268">
        <v>4.0999999999999996</v>
      </c>
      <c r="L86" s="46">
        <v>0.7</v>
      </c>
      <c r="M86" s="340">
        <v>4.5999999999999996</v>
      </c>
      <c r="N86" s="46">
        <v>97.5</v>
      </c>
      <c r="O86" s="185">
        <v>0</v>
      </c>
      <c r="P86" s="609">
        <f>K86*1.7</f>
        <v>6.9699999999999989</v>
      </c>
      <c r="Q86" s="591">
        <f t="shared" ref="Q86" si="104">L86*1.7</f>
        <v>1.19</v>
      </c>
      <c r="R86" s="461">
        <f t="shared" ref="R86" si="105">M86*1.7</f>
        <v>7.8199999999999994</v>
      </c>
      <c r="S86" s="461">
        <f t="shared" ref="S86" si="106">N86*1.7</f>
        <v>165.75</v>
      </c>
      <c r="T86" s="462">
        <f t="shared" ref="T86" si="107">O86*1.7</f>
        <v>0</v>
      </c>
    </row>
    <row r="87" spans="1:20" ht="15.75" hidden="1" thickBot="1" x14ac:dyDescent="0.3">
      <c r="A87" s="361"/>
      <c r="B87" s="413"/>
      <c r="C87" s="347" t="s">
        <v>107</v>
      </c>
      <c r="D87" s="375"/>
      <c r="E87" s="349"/>
      <c r="F87" s="349"/>
      <c r="G87" s="349"/>
      <c r="H87" s="351" t="e">
        <f>F87*#REF!/1000</f>
        <v>#REF!</v>
      </c>
      <c r="I87" s="349"/>
      <c r="J87" s="352"/>
      <c r="K87" s="495">
        <f t="shared" ref="K87:T87" si="108">SUM(K80:K86)</f>
        <v>35.08</v>
      </c>
      <c r="L87" s="495">
        <f t="shared" si="108"/>
        <v>40.43</v>
      </c>
      <c r="M87" s="495">
        <f t="shared" si="108"/>
        <v>75.56</v>
      </c>
      <c r="N87" s="495">
        <f t="shared" si="108"/>
        <v>885.9</v>
      </c>
      <c r="O87" s="506">
        <f t="shared" si="108"/>
        <v>60.78</v>
      </c>
      <c r="P87" s="546">
        <f t="shared" si="108"/>
        <v>46.265999999999998</v>
      </c>
      <c r="Q87" s="590">
        <f t="shared" si="108"/>
        <v>51.441000000000003</v>
      </c>
      <c r="R87" s="516">
        <f t="shared" si="108"/>
        <v>104.72199999999999</v>
      </c>
      <c r="S87" s="516">
        <f t="shared" si="108"/>
        <v>1202.23</v>
      </c>
      <c r="T87" s="460">
        <f t="shared" si="108"/>
        <v>76.52300000000001</v>
      </c>
    </row>
    <row r="88" spans="1:20" hidden="1" x14ac:dyDescent="0.25">
      <c r="A88" s="307"/>
      <c r="B88" s="313" t="s">
        <v>296</v>
      </c>
      <c r="C88" s="328"/>
      <c r="D88" s="287"/>
      <c r="E88" s="241"/>
      <c r="F88" s="237"/>
      <c r="G88" s="241"/>
      <c r="H88" s="241"/>
      <c r="I88" s="241"/>
      <c r="J88" s="288"/>
      <c r="K88" s="278"/>
      <c r="L88" s="11"/>
      <c r="M88" s="11"/>
      <c r="N88" s="6"/>
      <c r="O88" s="179"/>
      <c r="P88" s="614"/>
      <c r="Q88" s="600"/>
      <c r="R88" s="11"/>
      <c r="S88" s="6"/>
      <c r="T88" s="279"/>
    </row>
    <row r="89" spans="1:20" hidden="1" x14ac:dyDescent="0.25">
      <c r="A89" s="307" t="s">
        <v>298</v>
      </c>
      <c r="B89" s="307"/>
      <c r="C89" s="320" t="s">
        <v>278</v>
      </c>
      <c r="D89" s="291">
        <v>200</v>
      </c>
      <c r="E89" s="241"/>
      <c r="F89" s="237"/>
      <c r="G89" s="241"/>
      <c r="H89" s="242"/>
      <c r="I89" s="243"/>
      <c r="J89" s="300">
        <v>200</v>
      </c>
      <c r="K89" s="264">
        <v>1</v>
      </c>
      <c r="L89" s="33">
        <v>0</v>
      </c>
      <c r="M89" s="33">
        <v>27.4</v>
      </c>
      <c r="N89" s="33">
        <v>112</v>
      </c>
      <c r="O89" s="123">
        <v>2.8</v>
      </c>
      <c r="P89" s="264">
        <v>1</v>
      </c>
      <c r="Q89" s="33">
        <v>0</v>
      </c>
      <c r="R89" s="33">
        <v>27.4</v>
      </c>
      <c r="S89" s="33">
        <v>112</v>
      </c>
      <c r="T89" s="123">
        <v>2.8</v>
      </c>
    </row>
    <row r="90" spans="1:20" ht="15.75" hidden="1" thickBot="1" x14ac:dyDescent="0.3">
      <c r="A90" s="308" t="s">
        <v>267</v>
      </c>
      <c r="B90" s="308"/>
      <c r="C90" s="320" t="s">
        <v>266</v>
      </c>
      <c r="D90" s="289">
        <v>20</v>
      </c>
      <c r="E90" s="241"/>
      <c r="F90" s="237">
        <v>20</v>
      </c>
      <c r="G90" s="241"/>
      <c r="H90" s="242"/>
      <c r="I90" s="241"/>
      <c r="J90" s="288">
        <v>20</v>
      </c>
      <c r="K90" s="264">
        <v>1.5</v>
      </c>
      <c r="L90" s="33">
        <v>1.9</v>
      </c>
      <c r="M90" s="33">
        <v>34.799999999999997</v>
      </c>
      <c r="N90" s="33">
        <v>140</v>
      </c>
      <c r="O90" s="123"/>
      <c r="P90" s="327">
        <v>1.5</v>
      </c>
      <c r="Q90" s="534">
        <v>1.9</v>
      </c>
      <c r="R90" s="33">
        <v>34.799999999999997</v>
      </c>
      <c r="S90" s="33">
        <v>140</v>
      </c>
      <c r="T90" s="265"/>
    </row>
    <row r="91" spans="1:20" ht="15.75" hidden="1" thickBot="1" x14ac:dyDescent="0.3">
      <c r="A91" s="361"/>
      <c r="B91" s="413"/>
      <c r="C91" s="347" t="s">
        <v>107</v>
      </c>
      <c r="D91" s="375"/>
      <c r="E91" s="349"/>
      <c r="F91" s="349"/>
      <c r="G91" s="349"/>
      <c r="H91" s="351" t="e">
        <f>F91*#REF!/1000</f>
        <v>#REF!</v>
      </c>
      <c r="I91" s="349"/>
      <c r="J91" s="352"/>
      <c r="K91" s="489">
        <f>SUM(K89:K90)</f>
        <v>2.5</v>
      </c>
      <c r="L91" s="489">
        <f t="shared" ref="L91:T91" si="109">SUM(L89:L90)</f>
        <v>1.9</v>
      </c>
      <c r="M91" s="489">
        <f t="shared" si="109"/>
        <v>62.199999999999996</v>
      </c>
      <c r="N91" s="489">
        <f t="shared" si="109"/>
        <v>252</v>
      </c>
      <c r="O91" s="535">
        <f t="shared" si="109"/>
        <v>2.8</v>
      </c>
      <c r="P91" s="490">
        <f t="shared" si="109"/>
        <v>2.5</v>
      </c>
      <c r="Q91" s="587">
        <f t="shared" si="109"/>
        <v>1.9</v>
      </c>
      <c r="R91" s="489">
        <f t="shared" si="109"/>
        <v>62.199999999999996</v>
      </c>
      <c r="S91" s="489">
        <f t="shared" si="109"/>
        <v>252</v>
      </c>
      <c r="T91" s="490">
        <f t="shared" si="109"/>
        <v>2.8</v>
      </c>
    </row>
    <row r="92" spans="1:20" ht="15.75" hidden="1" thickBot="1" x14ac:dyDescent="0.3">
      <c r="A92" s="361"/>
      <c r="B92" s="361"/>
      <c r="C92" s="379" t="s">
        <v>335</v>
      </c>
      <c r="D92" s="363"/>
      <c r="E92" s="364"/>
      <c r="F92" s="364"/>
      <c r="G92" s="364"/>
      <c r="H92" s="398"/>
      <c r="I92" s="364"/>
      <c r="J92" s="365"/>
      <c r="K92" s="513">
        <f t="shared" ref="K92:T92" si="110">K91+K87+K78</f>
        <v>47.58</v>
      </c>
      <c r="L92" s="513">
        <f t="shared" si="110"/>
        <v>51.08</v>
      </c>
      <c r="M92" s="513">
        <f t="shared" si="110"/>
        <v>190.39</v>
      </c>
      <c r="N92" s="513">
        <f t="shared" si="110"/>
        <v>1572.65</v>
      </c>
      <c r="O92" s="539">
        <f t="shared" si="110"/>
        <v>87.89</v>
      </c>
      <c r="P92" s="515">
        <f t="shared" si="110"/>
        <v>62.165999999999997</v>
      </c>
      <c r="Q92" s="589">
        <f t="shared" si="110"/>
        <v>64.716000000000008</v>
      </c>
      <c r="R92" s="514">
        <f t="shared" si="110"/>
        <v>233.31700000000001</v>
      </c>
      <c r="S92" s="514">
        <f t="shared" si="110"/>
        <v>2023.355</v>
      </c>
      <c r="T92" s="515">
        <f t="shared" si="110"/>
        <v>104.42800000000001</v>
      </c>
    </row>
    <row r="93" spans="1:20" ht="18.75" hidden="1" x14ac:dyDescent="0.3">
      <c r="A93" s="414"/>
      <c r="B93" s="414"/>
      <c r="C93" s="414"/>
      <c r="D93" s="415" t="s">
        <v>345</v>
      </c>
      <c r="E93" s="416"/>
      <c r="F93" s="416"/>
      <c r="G93" s="416"/>
      <c r="H93" s="417"/>
      <c r="I93" s="416"/>
      <c r="J93" s="418"/>
      <c r="K93" s="419"/>
      <c r="L93" s="420"/>
      <c r="M93" s="420"/>
      <c r="N93" s="420"/>
      <c r="O93" s="477"/>
      <c r="P93" s="612"/>
      <c r="Q93" s="596"/>
      <c r="R93" s="474"/>
      <c r="S93" s="474"/>
      <c r="T93" s="475"/>
    </row>
    <row r="94" spans="1:20" ht="28.5" hidden="1" x14ac:dyDescent="0.25">
      <c r="A94" s="335" t="s">
        <v>110</v>
      </c>
      <c r="B94" s="306" t="s">
        <v>109</v>
      </c>
      <c r="C94" s="325" t="s">
        <v>18</v>
      </c>
      <c r="D94" s="295" t="s">
        <v>19</v>
      </c>
      <c r="E94" s="239" t="s">
        <v>29</v>
      </c>
      <c r="F94" s="239" t="s">
        <v>20</v>
      </c>
      <c r="G94" s="239" t="s">
        <v>21</v>
      </c>
      <c r="H94" s="240" t="s">
        <v>33</v>
      </c>
      <c r="I94" s="239"/>
      <c r="J94" s="295" t="s">
        <v>19</v>
      </c>
      <c r="K94" s="262" t="s">
        <v>23</v>
      </c>
      <c r="L94" s="5" t="s">
        <v>24</v>
      </c>
      <c r="M94" s="5" t="s">
        <v>22</v>
      </c>
      <c r="N94" s="6" t="s">
        <v>25</v>
      </c>
      <c r="O94" s="183" t="s">
        <v>26</v>
      </c>
      <c r="P94" s="319" t="s">
        <v>23</v>
      </c>
      <c r="Q94" s="561" t="s">
        <v>24</v>
      </c>
      <c r="R94" s="5" t="s">
        <v>22</v>
      </c>
      <c r="S94" s="6" t="s">
        <v>25</v>
      </c>
      <c r="T94" s="263" t="s">
        <v>26</v>
      </c>
    </row>
    <row r="95" spans="1:20" hidden="1" x14ac:dyDescent="0.25">
      <c r="A95" s="307"/>
      <c r="B95" s="314" t="s">
        <v>28</v>
      </c>
      <c r="C95" s="309"/>
      <c r="D95" s="297"/>
      <c r="E95" s="239"/>
      <c r="F95" s="239"/>
      <c r="G95" s="239"/>
      <c r="H95" s="240"/>
      <c r="I95" s="239"/>
      <c r="J95" s="286"/>
      <c r="K95" s="262"/>
      <c r="L95" s="5"/>
      <c r="M95" s="5"/>
      <c r="N95" s="6"/>
      <c r="O95" s="183"/>
      <c r="P95" s="319"/>
      <c r="Q95" s="561"/>
      <c r="R95" s="5"/>
      <c r="S95" s="6"/>
      <c r="T95" s="263"/>
    </row>
    <row r="96" spans="1:20" hidden="1" x14ac:dyDescent="0.25">
      <c r="A96" s="308" t="s">
        <v>93</v>
      </c>
      <c r="B96" s="307"/>
      <c r="C96" s="320" t="s">
        <v>221</v>
      </c>
      <c r="D96" s="287">
        <v>200</v>
      </c>
      <c r="E96" s="241" t="e">
        <f>#REF!</f>
        <v>#REF!</v>
      </c>
      <c r="F96" s="237"/>
      <c r="G96" s="241"/>
      <c r="H96" s="242"/>
      <c r="I96" s="241"/>
      <c r="J96" s="288">
        <v>200</v>
      </c>
      <c r="K96" s="264">
        <v>8.3000000000000007</v>
      </c>
      <c r="L96" s="33">
        <v>8</v>
      </c>
      <c r="M96" s="33">
        <v>45.7</v>
      </c>
      <c r="N96" s="33">
        <v>286</v>
      </c>
      <c r="O96" s="123">
        <v>0.65</v>
      </c>
      <c r="P96" s="327">
        <f>K96</f>
        <v>8.3000000000000007</v>
      </c>
      <c r="Q96" s="327">
        <f t="shared" ref="Q96:Q97" si="111">L96</f>
        <v>8</v>
      </c>
      <c r="R96" s="327">
        <f t="shared" ref="R96:R97" si="112">M96</f>
        <v>45.7</v>
      </c>
      <c r="S96" s="327">
        <f t="shared" ref="S96:S97" si="113">N96</f>
        <v>286</v>
      </c>
      <c r="T96" s="327">
        <f t="shared" ref="T96:T97" si="114">O96</f>
        <v>0.65</v>
      </c>
    </row>
    <row r="97" spans="1:20" hidden="1" x14ac:dyDescent="0.25">
      <c r="A97" s="307" t="s">
        <v>90</v>
      </c>
      <c r="B97" s="307"/>
      <c r="C97" s="626" t="s">
        <v>355</v>
      </c>
      <c r="D97" s="291">
        <v>200</v>
      </c>
      <c r="E97" s="247">
        <f>E91</f>
        <v>0</v>
      </c>
      <c r="F97" s="247"/>
      <c r="G97" s="247"/>
      <c r="H97" s="247" t="e">
        <f>F97*#REF!/1000</f>
        <v>#REF!</v>
      </c>
      <c r="I97" s="247"/>
      <c r="J97" s="298">
        <v>200</v>
      </c>
      <c r="K97" s="633">
        <v>0.2</v>
      </c>
      <c r="L97" s="634">
        <v>0</v>
      </c>
      <c r="M97" s="634">
        <v>15</v>
      </c>
      <c r="N97" s="634">
        <v>58</v>
      </c>
      <c r="O97" s="635">
        <v>0</v>
      </c>
      <c r="P97" s="638">
        <f>K97</f>
        <v>0.2</v>
      </c>
      <c r="Q97" s="639">
        <f t="shared" si="111"/>
        <v>0</v>
      </c>
      <c r="R97" s="634">
        <f t="shared" si="112"/>
        <v>15</v>
      </c>
      <c r="S97" s="634">
        <f t="shared" si="113"/>
        <v>58</v>
      </c>
      <c r="T97" s="645">
        <f t="shared" si="114"/>
        <v>0</v>
      </c>
    </row>
    <row r="98" spans="1:20" hidden="1" x14ac:dyDescent="0.25">
      <c r="A98" s="307" t="s">
        <v>256</v>
      </c>
      <c r="B98" s="307"/>
      <c r="C98" s="647" t="s">
        <v>323</v>
      </c>
      <c r="D98" s="712" t="s">
        <v>307</v>
      </c>
      <c r="E98" s="648"/>
      <c r="F98" s="648"/>
      <c r="G98" s="648"/>
      <c r="H98" s="713"/>
      <c r="I98" s="648"/>
      <c r="J98" s="714" t="s">
        <v>307</v>
      </c>
      <c r="K98" s="649">
        <v>1.6</v>
      </c>
      <c r="L98" s="650">
        <v>17.12</v>
      </c>
      <c r="M98" s="634">
        <v>10.52</v>
      </c>
      <c r="N98" s="650">
        <v>202.52</v>
      </c>
      <c r="O98" s="651">
        <v>0</v>
      </c>
      <c r="P98" s="662">
        <v>1.6</v>
      </c>
      <c r="Q98" s="663">
        <v>17.12</v>
      </c>
      <c r="R98" s="634">
        <v>10.52</v>
      </c>
      <c r="S98" s="650">
        <v>202.52</v>
      </c>
      <c r="T98" s="664">
        <v>0</v>
      </c>
    </row>
    <row r="99" spans="1:20" hidden="1" x14ac:dyDescent="0.25">
      <c r="A99" s="308" t="s">
        <v>135</v>
      </c>
      <c r="B99" s="308"/>
      <c r="C99" s="320" t="s">
        <v>5</v>
      </c>
      <c r="D99" s="289">
        <v>30</v>
      </c>
      <c r="E99" s="241"/>
      <c r="F99" s="237">
        <v>20</v>
      </c>
      <c r="G99" s="241">
        <v>20</v>
      </c>
      <c r="H99" s="242" t="e">
        <f>F99*#REF!/1000</f>
        <v>#REF!</v>
      </c>
      <c r="I99" s="241"/>
      <c r="J99" s="288">
        <v>40</v>
      </c>
      <c r="K99" s="487">
        <v>2</v>
      </c>
      <c r="L99" s="488">
        <v>0.35</v>
      </c>
      <c r="M99" s="488">
        <v>0.33</v>
      </c>
      <c r="N99" s="488">
        <v>48.75</v>
      </c>
      <c r="O99" s="498"/>
      <c r="P99" s="574">
        <f>K99*1.34</f>
        <v>2.68</v>
      </c>
      <c r="Q99" s="510">
        <f t="shared" ref="Q99:T99" si="115">L99*1.34</f>
        <v>0.46899999999999997</v>
      </c>
      <c r="R99" s="170">
        <f t="shared" si="115"/>
        <v>0.44220000000000004</v>
      </c>
      <c r="S99" s="170">
        <f t="shared" si="115"/>
        <v>65.325000000000003</v>
      </c>
      <c r="T99" s="522">
        <f t="shared" si="115"/>
        <v>0</v>
      </c>
    </row>
    <row r="100" spans="1:20" ht="15.75" hidden="1" thickBot="1" x14ac:dyDescent="0.3">
      <c r="A100" s="337" t="s">
        <v>280</v>
      </c>
      <c r="B100" s="337"/>
      <c r="C100" s="332" t="s">
        <v>16</v>
      </c>
      <c r="D100" s="304" t="s">
        <v>282</v>
      </c>
      <c r="E100" s="255" t="s">
        <v>282</v>
      </c>
      <c r="F100" s="255" t="s">
        <v>282</v>
      </c>
      <c r="G100" s="255" t="s">
        <v>282</v>
      </c>
      <c r="H100" s="255" t="s">
        <v>282</v>
      </c>
      <c r="I100" s="255" t="s">
        <v>282</v>
      </c>
      <c r="J100" s="338" t="s">
        <v>282</v>
      </c>
      <c r="K100" s="339">
        <v>1.5</v>
      </c>
      <c r="L100" s="340">
        <v>0.5</v>
      </c>
      <c r="M100" s="340">
        <v>21</v>
      </c>
      <c r="N100" s="340">
        <v>95</v>
      </c>
      <c r="O100" s="355">
        <v>10</v>
      </c>
      <c r="P100" s="608">
        <v>1.5</v>
      </c>
      <c r="Q100" s="540">
        <v>0.5</v>
      </c>
      <c r="R100" s="434">
        <v>21</v>
      </c>
      <c r="S100" s="434">
        <v>95</v>
      </c>
      <c r="T100" s="435">
        <v>10</v>
      </c>
    </row>
    <row r="101" spans="1:20" ht="15.75" hidden="1" thickBot="1" x14ac:dyDescent="0.3">
      <c r="A101" s="361"/>
      <c r="B101" s="361"/>
      <c r="C101" s="347" t="s">
        <v>107</v>
      </c>
      <c r="D101" s="348"/>
      <c r="E101" s="349"/>
      <c r="F101" s="350"/>
      <c r="G101" s="349"/>
      <c r="H101" s="351"/>
      <c r="I101" s="349"/>
      <c r="J101" s="352"/>
      <c r="K101" s="621">
        <f t="shared" ref="K101:T101" si="116">K96+K97+K98+K99+K100</f>
        <v>13.6</v>
      </c>
      <c r="L101" s="622">
        <f t="shared" si="116"/>
        <v>25.970000000000002</v>
      </c>
      <c r="M101" s="622">
        <f t="shared" si="116"/>
        <v>92.55</v>
      </c>
      <c r="N101" s="622">
        <f t="shared" si="116"/>
        <v>690.27</v>
      </c>
      <c r="O101" s="623">
        <f t="shared" si="116"/>
        <v>10.65</v>
      </c>
      <c r="P101" s="641">
        <f t="shared" si="116"/>
        <v>14.28</v>
      </c>
      <c r="Q101" s="642">
        <f t="shared" si="116"/>
        <v>26.089000000000002</v>
      </c>
      <c r="R101" s="643">
        <f t="shared" si="116"/>
        <v>92.662199999999999</v>
      </c>
      <c r="S101" s="643">
        <f t="shared" si="116"/>
        <v>706.84500000000003</v>
      </c>
      <c r="T101" s="644">
        <f t="shared" si="116"/>
        <v>10.65</v>
      </c>
    </row>
    <row r="102" spans="1:20" hidden="1" x14ac:dyDescent="0.25">
      <c r="A102" s="356"/>
      <c r="B102" s="357" t="s">
        <v>27</v>
      </c>
      <c r="C102" s="323"/>
      <c r="D102" s="294"/>
      <c r="E102" s="343"/>
      <c r="F102" s="245"/>
      <c r="G102" s="343"/>
      <c r="H102" s="344"/>
      <c r="I102" s="343"/>
      <c r="J102" s="345"/>
      <c r="K102" s="402"/>
      <c r="L102" s="235"/>
      <c r="M102" s="235"/>
      <c r="N102" s="235"/>
      <c r="O102" s="452"/>
      <c r="P102" s="551"/>
      <c r="Q102" s="564"/>
      <c r="R102" s="455"/>
      <c r="S102" s="455"/>
      <c r="T102" s="456"/>
    </row>
    <row r="103" spans="1:20" hidden="1" x14ac:dyDescent="0.25">
      <c r="A103" s="308" t="s">
        <v>195</v>
      </c>
      <c r="B103" s="308"/>
      <c r="C103" s="320" t="s">
        <v>361</v>
      </c>
      <c r="D103" s="289">
        <v>60</v>
      </c>
      <c r="E103" s="241"/>
      <c r="F103" s="237"/>
      <c r="G103" s="241"/>
      <c r="H103" s="242" t="e">
        <f>F103*#REF!/1000</f>
        <v>#REF!</v>
      </c>
      <c r="I103" s="241"/>
      <c r="J103" s="288">
        <v>100</v>
      </c>
      <c r="K103" s="264">
        <v>0.48</v>
      </c>
      <c r="L103" s="33">
        <v>0.12</v>
      </c>
      <c r="M103" s="33">
        <v>1.56</v>
      </c>
      <c r="N103" s="33">
        <v>38.4</v>
      </c>
      <c r="O103" s="123">
        <v>2.94</v>
      </c>
      <c r="P103" s="577">
        <f>K103*1.7</f>
        <v>0.81599999999999995</v>
      </c>
      <c r="Q103" s="507">
        <f t="shared" ref="Q103:T103" si="117">L103*1.7</f>
        <v>0.20399999999999999</v>
      </c>
      <c r="R103" s="444">
        <f t="shared" si="117"/>
        <v>2.6520000000000001</v>
      </c>
      <c r="S103" s="444">
        <f t="shared" si="117"/>
        <v>65.28</v>
      </c>
      <c r="T103" s="285">
        <f t="shared" si="117"/>
        <v>4.9980000000000002</v>
      </c>
    </row>
    <row r="104" spans="1:20" hidden="1" x14ac:dyDescent="0.25">
      <c r="A104" s="307" t="s">
        <v>166</v>
      </c>
      <c r="B104" s="307"/>
      <c r="C104" s="320" t="s">
        <v>165</v>
      </c>
      <c r="D104" s="287">
        <v>200</v>
      </c>
      <c r="E104" s="241">
        <f>E102</f>
        <v>0</v>
      </c>
      <c r="F104" s="237"/>
      <c r="G104" s="241"/>
      <c r="H104" s="242" t="e">
        <f>F104*#REF!/1000</f>
        <v>#REF!</v>
      </c>
      <c r="I104" s="241"/>
      <c r="J104" s="298">
        <v>250</v>
      </c>
      <c r="K104" s="266">
        <v>2.4</v>
      </c>
      <c r="L104" s="99">
        <v>11.5</v>
      </c>
      <c r="M104" s="99">
        <v>36.6</v>
      </c>
      <c r="N104" s="99">
        <v>190</v>
      </c>
      <c r="O104" s="189">
        <v>16.8</v>
      </c>
      <c r="P104" s="577">
        <f t="shared" ref="P104" si="118">K104*1.7</f>
        <v>4.08</v>
      </c>
      <c r="Q104" s="507">
        <f t="shared" ref="Q104" si="119">L104*1.7</f>
        <v>19.55</v>
      </c>
      <c r="R104" s="444">
        <f t="shared" ref="R104" si="120">M104*1.7</f>
        <v>62.22</v>
      </c>
      <c r="S104" s="444">
        <f t="shared" ref="S104" si="121">N104*1.7</f>
        <v>323</v>
      </c>
      <c r="T104" s="285">
        <f t="shared" ref="T104" si="122">O104*1.7</f>
        <v>28.56</v>
      </c>
    </row>
    <row r="105" spans="1:20" hidden="1" x14ac:dyDescent="0.25">
      <c r="A105" s="307" t="s">
        <v>171</v>
      </c>
      <c r="B105" s="307"/>
      <c r="C105" s="321" t="s">
        <v>352</v>
      </c>
      <c r="D105" s="299" t="s">
        <v>263</v>
      </c>
      <c r="E105" s="299" t="s">
        <v>381</v>
      </c>
      <c r="F105" s="299" t="s">
        <v>382</v>
      </c>
      <c r="G105" s="299" t="s">
        <v>383</v>
      </c>
      <c r="H105" s="299" t="s">
        <v>384</v>
      </c>
      <c r="I105" s="299" t="s">
        <v>385</v>
      </c>
      <c r="J105" s="299" t="s">
        <v>386</v>
      </c>
      <c r="K105" s="633">
        <v>11.5</v>
      </c>
      <c r="L105" s="634">
        <v>11</v>
      </c>
      <c r="M105" s="634">
        <v>9</v>
      </c>
      <c r="N105" s="634">
        <v>192.5</v>
      </c>
      <c r="O105" s="635">
        <v>1.2E-2</v>
      </c>
      <c r="P105" s="633">
        <v>11.5</v>
      </c>
      <c r="Q105" s="634">
        <v>11</v>
      </c>
      <c r="R105" s="634">
        <v>9</v>
      </c>
      <c r="S105" s="634">
        <v>192.5</v>
      </c>
      <c r="T105" s="635">
        <v>1.2E-2</v>
      </c>
    </row>
    <row r="106" spans="1:20" hidden="1" x14ac:dyDescent="0.25">
      <c r="A106" s="308" t="s">
        <v>130</v>
      </c>
      <c r="B106" s="308"/>
      <c r="C106" s="321" t="s">
        <v>39</v>
      </c>
      <c r="D106" s="291">
        <v>150</v>
      </c>
      <c r="E106" s="247" t="e">
        <f>#REF!</f>
        <v>#REF!</v>
      </c>
      <c r="F106" s="238"/>
      <c r="G106" s="247"/>
      <c r="H106" s="250" t="e">
        <f>F106*#REF!/1000</f>
        <v>#REF!</v>
      </c>
      <c r="I106" s="247"/>
      <c r="J106" s="298">
        <v>180</v>
      </c>
      <c r="K106" s="281">
        <v>3.6</v>
      </c>
      <c r="L106" s="170">
        <v>3.75</v>
      </c>
      <c r="M106" s="170">
        <v>31</v>
      </c>
      <c r="N106" s="170">
        <v>163.5</v>
      </c>
      <c r="O106" s="471">
        <v>0</v>
      </c>
      <c r="P106" s="578">
        <f>K106*1.2</f>
        <v>4.32</v>
      </c>
      <c r="Q106" s="508">
        <f t="shared" ref="Q106:T106" si="123">L106*1.2</f>
        <v>4.5</v>
      </c>
      <c r="R106" s="505">
        <f t="shared" si="123"/>
        <v>37.199999999999996</v>
      </c>
      <c r="S106" s="505">
        <f t="shared" si="123"/>
        <v>196.2</v>
      </c>
      <c r="T106" s="544">
        <f t="shared" si="123"/>
        <v>0</v>
      </c>
    </row>
    <row r="107" spans="1:20" hidden="1" x14ac:dyDescent="0.25">
      <c r="A107" s="307" t="s">
        <v>141</v>
      </c>
      <c r="B107" s="308"/>
      <c r="C107" s="320" t="s">
        <v>155</v>
      </c>
      <c r="D107" s="287">
        <v>200</v>
      </c>
      <c r="E107" s="241">
        <v>200</v>
      </c>
      <c r="F107" s="241">
        <v>200</v>
      </c>
      <c r="G107" s="241">
        <v>200</v>
      </c>
      <c r="H107" s="241">
        <v>200</v>
      </c>
      <c r="I107" s="241">
        <v>200</v>
      </c>
      <c r="J107" s="288">
        <v>200</v>
      </c>
      <c r="K107" s="280">
        <v>0.2</v>
      </c>
      <c r="L107" s="141">
        <v>0.2</v>
      </c>
      <c r="M107" s="170">
        <v>29.6</v>
      </c>
      <c r="N107" s="141">
        <v>74</v>
      </c>
      <c r="O107" s="189">
        <v>22</v>
      </c>
      <c r="P107" s="604">
        <f>K107</f>
        <v>0.2</v>
      </c>
      <c r="Q107" s="132">
        <f t="shared" ref="Q107:S107" si="124">L107</f>
        <v>0.2</v>
      </c>
      <c r="R107" s="99">
        <f t="shared" si="124"/>
        <v>29.6</v>
      </c>
      <c r="S107" s="99">
        <f t="shared" si="124"/>
        <v>74</v>
      </c>
      <c r="T107" s="267">
        <v>22</v>
      </c>
    </row>
    <row r="108" spans="1:20" ht="15.75" hidden="1" thickBot="1" x14ac:dyDescent="0.3">
      <c r="A108" s="308" t="s">
        <v>135</v>
      </c>
      <c r="B108" s="308"/>
      <c r="C108" s="320" t="s">
        <v>15</v>
      </c>
      <c r="D108" s="289">
        <v>40</v>
      </c>
      <c r="E108" s="241"/>
      <c r="F108" s="237">
        <v>50</v>
      </c>
      <c r="G108" s="241">
        <v>50</v>
      </c>
      <c r="H108" s="242" t="e">
        <f>F108*#REF!/1000</f>
        <v>#REF!</v>
      </c>
      <c r="I108" s="241"/>
      <c r="J108" s="288">
        <v>60</v>
      </c>
      <c r="K108" s="264">
        <v>2.8</v>
      </c>
      <c r="L108" s="33">
        <v>0.51</v>
      </c>
      <c r="M108" s="33">
        <v>6.5</v>
      </c>
      <c r="N108" s="33">
        <v>90</v>
      </c>
      <c r="O108" s="123">
        <v>0</v>
      </c>
      <c r="P108" s="609">
        <f>K108*1.7</f>
        <v>4.76</v>
      </c>
      <c r="Q108" s="591">
        <f t="shared" ref="Q108" si="125">L108*1.7</f>
        <v>0.86699999999999999</v>
      </c>
      <c r="R108" s="461">
        <f t="shared" ref="R108" si="126">M108*1.7</f>
        <v>11.049999999999999</v>
      </c>
      <c r="S108" s="461">
        <f t="shared" ref="S108" si="127">N108*1.7</f>
        <v>153</v>
      </c>
      <c r="T108" s="462">
        <f t="shared" ref="T108" si="128">O108*1.7</f>
        <v>0</v>
      </c>
    </row>
    <row r="109" spans="1:20" ht="15.75" hidden="1" thickBot="1" x14ac:dyDescent="0.3">
      <c r="A109" s="308" t="s">
        <v>135</v>
      </c>
      <c r="B109" s="308"/>
      <c r="C109" s="320" t="s">
        <v>5</v>
      </c>
      <c r="D109" s="291">
        <v>20</v>
      </c>
      <c r="E109" s="241"/>
      <c r="F109" s="237">
        <v>50</v>
      </c>
      <c r="G109" s="241">
        <v>50</v>
      </c>
      <c r="H109" s="242" t="e">
        <f>F109*#REF!/1000</f>
        <v>#REF!</v>
      </c>
      <c r="I109" s="243"/>
      <c r="J109" s="288">
        <v>30</v>
      </c>
      <c r="K109" s="268">
        <v>4.0999999999999996</v>
      </c>
      <c r="L109" s="46">
        <v>0.7</v>
      </c>
      <c r="M109" s="340">
        <v>4.5999999999999996</v>
      </c>
      <c r="N109" s="46">
        <v>97.5</v>
      </c>
      <c r="O109" s="185">
        <v>0</v>
      </c>
      <c r="P109" s="615">
        <v>4.0999999999999996</v>
      </c>
      <c r="Q109" s="601">
        <v>0.7</v>
      </c>
      <c r="R109" s="384">
        <v>0.65</v>
      </c>
      <c r="S109" s="384">
        <v>97.5</v>
      </c>
      <c r="T109" s="385">
        <v>0</v>
      </c>
    </row>
    <row r="110" spans="1:20" ht="15.75" hidden="1" thickBot="1" x14ac:dyDescent="0.3">
      <c r="A110" s="346"/>
      <c r="B110" s="412"/>
      <c r="C110" s="347" t="s">
        <v>107</v>
      </c>
      <c r="D110" s="358"/>
      <c r="E110" s="349"/>
      <c r="F110" s="350"/>
      <c r="G110" s="349"/>
      <c r="H110" s="351"/>
      <c r="I110" s="359"/>
      <c r="J110" s="360"/>
      <c r="K110" s="489">
        <f t="shared" ref="K110:T110" si="129">SUM(K103:K109)</f>
        <v>25.08</v>
      </c>
      <c r="L110" s="489">
        <f t="shared" si="129"/>
        <v>27.779999999999998</v>
      </c>
      <c r="M110" s="489">
        <f t="shared" si="129"/>
        <v>118.85999999999999</v>
      </c>
      <c r="N110" s="489">
        <f t="shared" si="129"/>
        <v>845.9</v>
      </c>
      <c r="O110" s="535">
        <f t="shared" si="129"/>
        <v>41.752000000000002</v>
      </c>
      <c r="P110" s="490">
        <f t="shared" si="129"/>
        <v>29.776000000000003</v>
      </c>
      <c r="Q110" s="587">
        <f t="shared" si="129"/>
        <v>37.021000000000008</v>
      </c>
      <c r="R110" s="489">
        <f t="shared" si="129"/>
        <v>152.37200000000001</v>
      </c>
      <c r="S110" s="489">
        <f t="shared" si="129"/>
        <v>1101.48</v>
      </c>
      <c r="T110" s="490">
        <f t="shared" si="129"/>
        <v>55.57</v>
      </c>
    </row>
    <row r="111" spans="1:20" hidden="1" x14ac:dyDescent="0.25">
      <c r="A111" s="368"/>
      <c r="B111" s="380" t="s">
        <v>296</v>
      </c>
      <c r="C111" s="320" t="s">
        <v>278</v>
      </c>
      <c r="D111" s="291">
        <v>200</v>
      </c>
      <c r="E111" s="241"/>
      <c r="F111" s="237"/>
      <c r="G111" s="241"/>
      <c r="H111" s="242"/>
      <c r="I111" s="243"/>
      <c r="J111" s="300">
        <v>200</v>
      </c>
      <c r="K111" s="264">
        <v>1</v>
      </c>
      <c r="L111" s="33">
        <v>0</v>
      </c>
      <c r="M111" s="33">
        <v>27.4</v>
      </c>
      <c r="N111" s="33">
        <v>112</v>
      </c>
      <c r="O111" s="123">
        <v>2.8</v>
      </c>
      <c r="P111" s="264">
        <v>1</v>
      </c>
      <c r="Q111" s="33">
        <v>0</v>
      </c>
      <c r="R111" s="33">
        <v>27.4</v>
      </c>
      <c r="S111" s="33">
        <v>112</v>
      </c>
      <c r="T111" s="123">
        <v>2.8</v>
      </c>
    </row>
    <row r="112" spans="1:20" ht="15.75" hidden="1" thickBot="1" x14ac:dyDescent="0.3">
      <c r="A112" s="337"/>
      <c r="B112" s="337"/>
      <c r="C112" s="332" t="s">
        <v>376</v>
      </c>
      <c r="D112" s="353">
        <v>75</v>
      </c>
      <c r="E112" s="256"/>
      <c r="F112" s="255"/>
      <c r="G112" s="256"/>
      <c r="H112" s="354"/>
      <c r="I112" s="257"/>
      <c r="J112" s="411">
        <v>75</v>
      </c>
      <c r="K112" s="264">
        <v>4.26</v>
      </c>
      <c r="L112" s="369">
        <v>2.39</v>
      </c>
      <c r="M112" s="33">
        <v>34.799999999999997</v>
      </c>
      <c r="N112" s="369">
        <v>140</v>
      </c>
      <c r="O112" s="541">
        <v>0.16</v>
      </c>
      <c r="P112" s="611">
        <v>4.26</v>
      </c>
      <c r="Q112" s="593">
        <v>2.39</v>
      </c>
      <c r="R112" s="33">
        <v>34.799999999999997</v>
      </c>
      <c r="S112" s="369">
        <v>140</v>
      </c>
      <c r="T112" s="370">
        <v>0.16</v>
      </c>
    </row>
    <row r="113" spans="1:21" ht="15.75" hidden="1" thickBot="1" x14ac:dyDescent="0.3">
      <c r="A113" s="361"/>
      <c r="B113" s="361"/>
      <c r="C113" s="347" t="s">
        <v>107</v>
      </c>
      <c r="D113" s="348"/>
      <c r="E113" s="349"/>
      <c r="F113" s="350"/>
      <c r="G113" s="349"/>
      <c r="H113" s="351"/>
      <c r="I113" s="359"/>
      <c r="J113" s="360"/>
      <c r="K113" s="400">
        <f>SUM(K111:K112)</f>
        <v>5.26</v>
      </c>
      <c r="L113" s="400">
        <f t="shared" ref="L113:T113" si="130">SUM(L111:L112)</f>
        <v>2.39</v>
      </c>
      <c r="M113" s="400">
        <f t="shared" si="130"/>
        <v>62.199999999999996</v>
      </c>
      <c r="N113" s="400">
        <f t="shared" si="130"/>
        <v>252</v>
      </c>
      <c r="O113" s="553">
        <f t="shared" si="130"/>
        <v>2.96</v>
      </c>
      <c r="P113" s="441">
        <f t="shared" si="130"/>
        <v>5.26</v>
      </c>
      <c r="Q113" s="558">
        <f t="shared" si="130"/>
        <v>2.39</v>
      </c>
      <c r="R113" s="400">
        <f t="shared" si="130"/>
        <v>62.199999999999996</v>
      </c>
      <c r="S113" s="400">
        <f t="shared" si="130"/>
        <v>252</v>
      </c>
      <c r="T113" s="441">
        <f t="shared" si="130"/>
        <v>2.96</v>
      </c>
    </row>
    <row r="114" spans="1:21" ht="15.75" hidden="1" thickBot="1" x14ac:dyDescent="0.3">
      <c r="A114" s="361"/>
      <c r="B114" s="361"/>
      <c r="C114" s="379" t="s">
        <v>334</v>
      </c>
      <c r="D114" s="363"/>
      <c r="E114" s="364"/>
      <c r="F114" s="364"/>
      <c r="G114" s="364"/>
      <c r="H114" s="398"/>
      <c r="I114" s="364"/>
      <c r="J114" s="365"/>
      <c r="K114" s="491">
        <f t="shared" ref="K114:T114" si="131">K113+K110+K101</f>
        <v>43.94</v>
      </c>
      <c r="L114" s="491">
        <f t="shared" si="131"/>
        <v>56.14</v>
      </c>
      <c r="M114" s="491">
        <f t="shared" si="131"/>
        <v>273.60999999999996</v>
      </c>
      <c r="N114" s="491">
        <f t="shared" si="131"/>
        <v>1788.17</v>
      </c>
      <c r="O114" s="531">
        <f t="shared" si="131"/>
        <v>55.362000000000002</v>
      </c>
      <c r="P114" s="493">
        <f t="shared" si="131"/>
        <v>49.316000000000003</v>
      </c>
      <c r="Q114" s="559">
        <f t="shared" si="131"/>
        <v>65.500000000000014</v>
      </c>
      <c r="R114" s="492">
        <f t="shared" si="131"/>
        <v>307.23419999999999</v>
      </c>
      <c r="S114" s="492">
        <f t="shared" si="131"/>
        <v>2060.3249999999998</v>
      </c>
      <c r="T114" s="493">
        <f t="shared" si="131"/>
        <v>69.180000000000007</v>
      </c>
    </row>
    <row r="115" spans="1:21" ht="18.75" hidden="1" x14ac:dyDescent="0.3">
      <c r="A115" s="376"/>
      <c r="B115" s="376"/>
      <c r="C115" s="377"/>
      <c r="D115" s="389" t="s">
        <v>346</v>
      </c>
      <c r="E115" s="390"/>
      <c r="F115" s="390"/>
      <c r="G115" s="390"/>
      <c r="H115" s="391"/>
      <c r="I115" s="390"/>
      <c r="J115" s="392"/>
      <c r="K115" s="378"/>
      <c r="L115" s="372"/>
      <c r="M115" s="372"/>
      <c r="N115" s="372"/>
      <c r="O115" s="465"/>
      <c r="P115" s="573"/>
      <c r="Q115" s="560"/>
      <c r="R115" s="445"/>
      <c r="S115" s="445"/>
      <c r="T115" s="446"/>
    </row>
    <row r="116" spans="1:21" ht="26.25" hidden="1" customHeight="1" x14ac:dyDescent="0.25">
      <c r="A116" s="335" t="s">
        <v>110</v>
      </c>
      <c r="B116" s="306" t="s">
        <v>109</v>
      </c>
      <c r="C116" s="325" t="s">
        <v>18</v>
      </c>
      <c r="D116" s="295" t="s">
        <v>19</v>
      </c>
      <c r="E116" s="239" t="s">
        <v>29</v>
      </c>
      <c r="F116" s="239" t="s">
        <v>20</v>
      </c>
      <c r="G116" s="239" t="s">
        <v>21</v>
      </c>
      <c r="H116" s="239" t="s">
        <v>33</v>
      </c>
      <c r="I116" s="239"/>
      <c r="J116" s="295" t="s">
        <v>19</v>
      </c>
      <c r="K116" s="262" t="s">
        <v>23</v>
      </c>
      <c r="L116" s="5" t="s">
        <v>24</v>
      </c>
      <c r="M116" s="5" t="s">
        <v>22</v>
      </c>
      <c r="N116" s="6" t="s">
        <v>25</v>
      </c>
      <c r="O116" s="183" t="s">
        <v>26</v>
      </c>
      <c r="P116" s="319" t="s">
        <v>23</v>
      </c>
      <c r="Q116" s="561" t="s">
        <v>24</v>
      </c>
      <c r="R116" s="5" t="s">
        <v>22</v>
      </c>
      <c r="S116" s="6" t="s">
        <v>25</v>
      </c>
      <c r="T116" s="263" t="s">
        <v>26</v>
      </c>
    </row>
    <row r="117" spans="1:21" hidden="1" x14ac:dyDescent="0.25">
      <c r="A117" s="307"/>
      <c r="B117" s="316" t="s">
        <v>28</v>
      </c>
      <c r="C117" s="309"/>
      <c r="D117" s="297"/>
      <c r="E117" s="239"/>
      <c r="F117" s="239"/>
      <c r="G117" s="239"/>
      <c r="H117" s="239"/>
      <c r="I117" s="239"/>
      <c r="J117" s="286"/>
      <c r="K117" s="262"/>
      <c r="L117" s="5"/>
      <c r="M117" s="5"/>
      <c r="N117" s="6"/>
      <c r="O117" s="183"/>
      <c r="P117" s="319"/>
      <c r="Q117" s="561"/>
      <c r="R117" s="5"/>
      <c r="S117" s="6"/>
      <c r="T117" s="263"/>
    </row>
    <row r="118" spans="1:21" hidden="1" x14ac:dyDescent="0.25">
      <c r="A118" s="308" t="s">
        <v>294</v>
      </c>
      <c r="B118" s="308"/>
      <c r="C118" s="626" t="s">
        <v>373</v>
      </c>
      <c r="D118" s="703" t="s">
        <v>372</v>
      </c>
      <c r="E118" s="627" t="e">
        <f>#REF!</f>
        <v>#REF!</v>
      </c>
      <c r="F118" s="704"/>
      <c r="G118" s="627"/>
      <c r="H118" s="627"/>
      <c r="I118" s="627"/>
      <c r="J118" s="628" t="s">
        <v>372</v>
      </c>
      <c r="K118" s="638">
        <v>17</v>
      </c>
      <c r="L118" s="638">
        <v>12.2</v>
      </c>
      <c r="M118" s="638">
        <v>15.5</v>
      </c>
      <c r="N118" s="638">
        <v>244</v>
      </c>
      <c r="O118" s="638">
        <v>1.34</v>
      </c>
      <c r="P118" s="638">
        <v>17</v>
      </c>
      <c r="Q118" s="638">
        <v>12.2</v>
      </c>
      <c r="R118" s="638">
        <v>15.5</v>
      </c>
      <c r="S118" s="638">
        <v>244</v>
      </c>
      <c r="T118" s="638">
        <f t="shared" ref="T118:T119" si="132">O118</f>
        <v>1.34</v>
      </c>
    </row>
    <row r="119" spans="1:21" hidden="1" x14ac:dyDescent="0.25">
      <c r="A119" s="307" t="s">
        <v>90</v>
      </c>
      <c r="B119" s="307"/>
      <c r="C119" s="321" t="s">
        <v>31</v>
      </c>
      <c r="D119" s="287">
        <v>200</v>
      </c>
      <c r="E119" s="241" t="e">
        <f>E118</f>
        <v>#REF!</v>
      </c>
      <c r="F119" s="241"/>
      <c r="G119" s="241"/>
      <c r="H119" s="242" t="e">
        <f>F119*#REF!/1000</f>
        <v>#REF!</v>
      </c>
      <c r="I119" s="241"/>
      <c r="J119" s="288">
        <v>200</v>
      </c>
      <c r="K119" s="633">
        <v>4.9000000000000004</v>
      </c>
      <c r="L119" s="634">
        <v>3</v>
      </c>
      <c r="M119" s="634">
        <v>32.5</v>
      </c>
      <c r="N119" s="634">
        <v>190</v>
      </c>
      <c r="O119" s="635">
        <v>1.59</v>
      </c>
      <c r="P119" s="638">
        <f>K119</f>
        <v>4.9000000000000004</v>
      </c>
      <c r="Q119" s="639">
        <f t="shared" ref="Q119" si="133">L119</f>
        <v>3</v>
      </c>
      <c r="R119" s="634">
        <f t="shared" ref="R119" si="134">M119</f>
        <v>32.5</v>
      </c>
      <c r="S119" s="634">
        <f t="shared" ref="S119" si="135">N119</f>
        <v>190</v>
      </c>
      <c r="T119" s="640">
        <f t="shared" si="132"/>
        <v>1.59</v>
      </c>
    </row>
    <row r="120" spans="1:21" hidden="1" x14ac:dyDescent="0.25">
      <c r="A120" s="308" t="s">
        <v>188</v>
      </c>
      <c r="B120" s="308"/>
      <c r="C120" s="320" t="s">
        <v>189</v>
      </c>
      <c r="D120" s="289" t="s">
        <v>307</v>
      </c>
      <c r="E120" s="237" t="s">
        <v>363</v>
      </c>
      <c r="F120" s="237" t="s">
        <v>364</v>
      </c>
      <c r="G120" s="237" t="s">
        <v>365</v>
      </c>
      <c r="H120" s="237" t="s">
        <v>366</v>
      </c>
      <c r="I120" s="237" t="s">
        <v>367</v>
      </c>
      <c r="J120" s="290" t="s">
        <v>307</v>
      </c>
      <c r="K120" s="264">
        <v>1.6</v>
      </c>
      <c r="L120" s="33">
        <v>17.12</v>
      </c>
      <c r="M120" s="33">
        <v>10.52</v>
      </c>
      <c r="N120" s="170">
        <v>202.52</v>
      </c>
      <c r="O120" s="471">
        <v>0</v>
      </c>
      <c r="P120" s="574">
        <v>1.6</v>
      </c>
      <c r="Q120" s="510">
        <v>17.12</v>
      </c>
      <c r="R120" s="170">
        <v>10.52</v>
      </c>
      <c r="S120" s="170">
        <v>202.52</v>
      </c>
      <c r="T120" s="265">
        <v>0</v>
      </c>
    </row>
    <row r="121" spans="1:21" ht="15.75" hidden="1" thickBot="1" x14ac:dyDescent="0.3">
      <c r="A121" s="308" t="s">
        <v>135</v>
      </c>
      <c r="B121" s="308"/>
      <c r="C121" s="320" t="s">
        <v>5</v>
      </c>
      <c r="D121" s="289">
        <v>30</v>
      </c>
      <c r="E121" s="241"/>
      <c r="F121" s="237">
        <v>20</v>
      </c>
      <c r="G121" s="241">
        <v>20</v>
      </c>
      <c r="H121" s="242" t="e">
        <f>F121*#REF!/1000</f>
        <v>#REF!</v>
      </c>
      <c r="I121" s="241"/>
      <c r="J121" s="288">
        <v>40</v>
      </c>
      <c r="K121" s="268">
        <v>2</v>
      </c>
      <c r="L121" s="46">
        <v>0.35</v>
      </c>
      <c r="M121" s="46">
        <v>0.33</v>
      </c>
      <c r="N121" s="488">
        <v>48.75</v>
      </c>
      <c r="O121" s="498"/>
      <c r="P121" s="616">
        <f>K121*1.5</f>
        <v>3</v>
      </c>
      <c r="Q121" s="602">
        <f>L121*1.5</f>
        <v>0.52499999999999991</v>
      </c>
      <c r="R121" s="549">
        <f>M121*1.5</f>
        <v>0.495</v>
      </c>
      <c r="S121" s="549">
        <f>N121*1.5</f>
        <v>73.125</v>
      </c>
      <c r="T121" s="550">
        <f>O121*1.5</f>
        <v>0</v>
      </c>
    </row>
    <row r="122" spans="1:21" ht="15.75" hidden="1" thickBot="1" x14ac:dyDescent="0.3">
      <c r="A122" s="337" t="s">
        <v>280</v>
      </c>
      <c r="B122" s="337"/>
      <c r="C122" s="332" t="s">
        <v>281</v>
      </c>
      <c r="D122" s="304" t="s">
        <v>282</v>
      </c>
      <c r="E122" s="255" t="s">
        <v>282</v>
      </c>
      <c r="F122" s="255" t="s">
        <v>282</v>
      </c>
      <c r="G122" s="255" t="s">
        <v>282</v>
      </c>
      <c r="H122" s="255" t="s">
        <v>282</v>
      </c>
      <c r="I122" s="255" t="s">
        <v>282</v>
      </c>
      <c r="J122" s="338" t="s">
        <v>282</v>
      </c>
      <c r="K122" s="339">
        <v>0.4</v>
      </c>
      <c r="L122" s="340">
        <v>0.4</v>
      </c>
      <c r="M122" s="340">
        <v>9.8000000000000007</v>
      </c>
      <c r="N122" s="439">
        <v>44</v>
      </c>
      <c r="O122" s="497">
        <v>22</v>
      </c>
      <c r="P122" s="617">
        <v>0.4</v>
      </c>
      <c r="Q122" s="603">
        <v>0.4</v>
      </c>
      <c r="R122" s="547">
        <v>9.8000000000000007</v>
      </c>
      <c r="S122" s="547">
        <v>44</v>
      </c>
      <c r="T122" s="548">
        <v>22</v>
      </c>
    </row>
    <row r="123" spans="1:21" ht="15.75" hidden="1" thickBot="1" x14ac:dyDescent="0.3">
      <c r="A123" s="361"/>
      <c r="B123" s="410"/>
      <c r="C123" s="347" t="s">
        <v>107</v>
      </c>
      <c r="D123" s="348"/>
      <c r="E123" s="349"/>
      <c r="F123" s="350"/>
      <c r="G123" s="349"/>
      <c r="H123" s="351" t="e">
        <f>F123*#REF!/1000</f>
        <v>#REF!</v>
      </c>
      <c r="I123" s="349"/>
      <c r="J123" s="352"/>
      <c r="K123" s="373">
        <f t="shared" ref="K123:T123" si="136">SUM(K118:K122)</f>
        <v>25.9</v>
      </c>
      <c r="L123" s="373">
        <f t="shared" si="136"/>
        <v>33.07</v>
      </c>
      <c r="M123" s="373">
        <f t="shared" si="136"/>
        <v>68.649999999999991</v>
      </c>
      <c r="N123" s="491">
        <f t="shared" si="136"/>
        <v>729.27</v>
      </c>
      <c r="O123" s="531">
        <f t="shared" si="136"/>
        <v>24.93</v>
      </c>
      <c r="P123" s="496">
        <f t="shared" si="136"/>
        <v>26.9</v>
      </c>
      <c r="Q123" s="559">
        <f t="shared" si="136"/>
        <v>33.244999999999997</v>
      </c>
      <c r="R123" s="492">
        <f t="shared" si="136"/>
        <v>68.814999999999998</v>
      </c>
      <c r="S123" s="492">
        <f t="shared" si="136"/>
        <v>753.64499999999998</v>
      </c>
      <c r="T123" s="459">
        <f t="shared" si="136"/>
        <v>24.93</v>
      </c>
    </row>
    <row r="124" spans="1:21" hidden="1" x14ac:dyDescent="0.25">
      <c r="A124" s="356"/>
      <c r="B124" s="409" t="s">
        <v>27</v>
      </c>
      <c r="C124" s="323"/>
      <c r="D124" s="294"/>
      <c r="E124" s="343"/>
      <c r="F124" s="245"/>
      <c r="G124" s="343"/>
      <c r="H124" s="344"/>
      <c r="I124" s="343"/>
      <c r="J124" s="345"/>
      <c r="K124" s="402"/>
      <c r="L124" s="235"/>
      <c r="M124" s="235"/>
      <c r="N124" s="235"/>
      <c r="O124" s="406"/>
      <c r="P124" s="404"/>
      <c r="Q124" s="454"/>
      <c r="R124" s="455"/>
      <c r="S124" s="455"/>
      <c r="T124" s="456"/>
    </row>
    <row r="125" spans="1:21" ht="18" hidden="1" customHeight="1" x14ac:dyDescent="0.25">
      <c r="A125" s="308" t="s">
        <v>195</v>
      </c>
      <c r="B125" s="308"/>
      <c r="C125" s="320" t="s">
        <v>359</v>
      </c>
      <c r="D125" s="289">
        <v>60</v>
      </c>
      <c r="E125" s="241"/>
      <c r="F125" s="237"/>
      <c r="G125" s="241"/>
      <c r="H125" s="242" t="e">
        <f>F125*#REF!/1000</f>
        <v>#REF!</v>
      </c>
      <c r="I125" s="241"/>
      <c r="J125" s="288">
        <v>100</v>
      </c>
      <c r="K125" s="264">
        <v>0.48</v>
      </c>
      <c r="L125" s="33">
        <v>0.12</v>
      </c>
      <c r="M125" s="33">
        <v>1.56</v>
      </c>
      <c r="N125" s="33">
        <v>8.4</v>
      </c>
      <c r="O125" s="265">
        <v>2.94</v>
      </c>
      <c r="P125" s="451">
        <f>K125*1.7</f>
        <v>0.81599999999999995</v>
      </c>
      <c r="Q125" s="447">
        <f t="shared" ref="Q125:T125" si="137">L125*1.7</f>
        <v>0.20399999999999999</v>
      </c>
      <c r="R125" s="444">
        <f t="shared" si="137"/>
        <v>2.6520000000000001</v>
      </c>
      <c r="S125" s="444">
        <f t="shared" si="137"/>
        <v>14.28</v>
      </c>
      <c r="T125" s="285">
        <f t="shared" si="137"/>
        <v>4.9980000000000002</v>
      </c>
    </row>
    <row r="126" spans="1:21" hidden="1" x14ac:dyDescent="0.25">
      <c r="A126" s="308" t="s">
        <v>148</v>
      </c>
      <c r="B126" s="308"/>
      <c r="C126" s="320" t="s">
        <v>356</v>
      </c>
      <c r="D126" s="287">
        <v>200</v>
      </c>
      <c r="E126" s="241">
        <f>E125</f>
        <v>0</v>
      </c>
      <c r="F126" s="237"/>
      <c r="G126" s="241"/>
      <c r="H126" s="241" t="e">
        <f>F126*#REF!/1000</f>
        <v>#REF!</v>
      </c>
      <c r="I126" s="241"/>
      <c r="J126" s="288">
        <v>250</v>
      </c>
      <c r="K126" s="633">
        <v>1.6</v>
      </c>
      <c r="L126" s="634">
        <v>3.4</v>
      </c>
      <c r="M126" s="634">
        <v>8.6</v>
      </c>
      <c r="N126" s="634">
        <v>128</v>
      </c>
      <c r="O126" s="640">
        <v>14.8</v>
      </c>
      <c r="P126" s="757">
        <f>K126*1.25</f>
        <v>2</v>
      </c>
      <c r="Q126" s="757">
        <f t="shared" ref="Q126:T126" si="138">L126*1.25</f>
        <v>4.25</v>
      </c>
      <c r="R126" s="757">
        <f t="shared" si="138"/>
        <v>10.75</v>
      </c>
      <c r="S126" s="757">
        <f t="shared" si="138"/>
        <v>160</v>
      </c>
      <c r="T126" s="757">
        <f t="shared" si="138"/>
        <v>18.5</v>
      </c>
      <c r="U126" s="758"/>
    </row>
    <row r="127" spans="1:21" hidden="1" x14ac:dyDescent="0.25">
      <c r="A127" s="336" t="s">
        <v>192</v>
      </c>
      <c r="B127" s="307"/>
      <c r="C127" s="321" t="s">
        <v>357</v>
      </c>
      <c r="D127" s="287">
        <v>75</v>
      </c>
      <c r="E127" s="241">
        <f>E126</f>
        <v>0</v>
      </c>
      <c r="F127" s="237"/>
      <c r="G127" s="241"/>
      <c r="H127" s="241" t="e">
        <f>F127*#REF!/1000</f>
        <v>#REF!</v>
      </c>
      <c r="I127" s="241"/>
      <c r="J127" s="288">
        <v>100</v>
      </c>
      <c r="K127" s="649">
        <v>18.3</v>
      </c>
      <c r="L127" s="650">
        <v>14.5</v>
      </c>
      <c r="M127" s="650">
        <v>31</v>
      </c>
      <c r="N127" s="650">
        <v>247</v>
      </c>
      <c r="O127" s="664">
        <v>0</v>
      </c>
      <c r="P127" s="759">
        <f t="shared" ref="P127" si="139">K127*1.7</f>
        <v>31.11</v>
      </c>
      <c r="Q127" s="760">
        <f t="shared" ref="Q127" si="140">L127*1.7</f>
        <v>24.65</v>
      </c>
      <c r="R127" s="677">
        <f t="shared" ref="R127" si="141">M127*1.7</f>
        <v>52.699999999999996</v>
      </c>
      <c r="S127" s="677">
        <f t="shared" ref="S127" si="142">N127*1.7</f>
        <v>419.9</v>
      </c>
      <c r="T127" s="678">
        <f t="shared" ref="T127" si="143">O127*1.7</f>
        <v>0</v>
      </c>
      <c r="U127" s="758"/>
    </row>
    <row r="128" spans="1:21" hidden="1" x14ac:dyDescent="0.25">
      <c r="A128" s="307" t="s">
        <v>176</v>
      </c>
      <c r="B128" s="307"/>
      <c r="C128" s="320" t="s">
        <v>52</v>
      </c>
      <c r="D128" s="287">
        <v>150</v>
      </c>
      <c r="E128" s="241">
        <f>E127</f>
        <v>0</v>
      </c>
      <c r="F128" s="237"/>
      <c r="G128" s="241"/>
      <c r="H128" s="241" t="e">
        <f>F128*#REF!/1000</f>
        <v>#REF!</v>
      </c>
      <c r="I128" s="241"/>
      <c r="J128" s="288">
        <v>180</v>
      </c>
      <c r="K128" s="649">
        <v>6.15</v>
      </c>
      <c r="L128" s="650">
        <v>5.55</v>
      </c>
      <c r="M128" s="650">
        <v>24</v>
      </c>
      <c r="N128" s="650">
        <v>167</v>
      </c>
      <c r="O128" s="651">
        <v>20.62</v>
      </c>
      <c r="P128" s="675">
        <f>K128*1.6</f>
        <v>9.8400000000000016</v>
      </c>
      <c r="Q128" s="676">
        <f t="shared" ref="Q128" si="144">L128*1.6</f>
        <v>8.8800000000000008</v>
      </c>
      <c r="R128" s="677">
        <f t="shared" ref="R128" si="145">M128*1.6</f>
        <v>38.400000000000006</v>
      </c>
      <c r="S128" s="677">
        <f t="shared" ref="S128" si="146">N128*1.6</f>
        <v>267.2</v>
      </c>
      <c r="T128" s="678">
        <f t="shared" ref="T128" si="147">O128*1.6</f>
        <v>32.992000000000004</v>
      </c>
      <c r="U128" s="758"/>
    </row>
    <row r="129" spans="1:21" hidden="1" x14ac:dyDescent="0.25">
      <c r="A129" s="636" t="s">
        <v>298</v>
      </c>
      <c r="B129" s="636"/>
      <c r="C129" s="637" t="s">
        <v>297</v>
      </c>
      <c r="D129" s="697">
        <v>200</v>
      </c>
      <c r="E129" s="698"/>
      <c r="F129" s="698"/>
      <c r="G129" s="698"/>
      <c r="H129" s="250"/>
      <c r="I129" s="698"/>
      <c r="J129" s="699">
        <v>200</v>
      </c>
      <c r="K129" s="633">
        <v>0.14000000000000001</v>
      </c>
      <c r="L129" s="634">
        <v>0.06</v>
      </c>
      <c r="M129" s="634">
        <v>21.78</v>
      </c>
      <c r="N129" s="634">
        <v>69.44</v>
      </c>
      <c r="O129" s="635">
        <v>40</v>
      </c>
      <c r="P129" s="638">
        <v>0.14000000000000001</v>
      </c>
      <c r="Q129" s="639">
        <v>0.06</v>
      </c>
      <c r="R129" s="634">
        <v>21.78</v>
      </c>
      <c r="S129" s="634">
        <v>69.44</v>
      </c>
      <c r="T129" s="640">
        <v>40</v>
      </c>
      <c r="U129" s="758"/>
    </row>
    <row r="130" spans="1:21" hidden="1" x14ac:dyDescent="0.25">
      <c r="A130" s="308" t="s">
        <v>135</v>
      </c>
      <c r="B130" s="308"/>
      <c r="C130" s="320" t="s">
        <v>15</v>
      </c>
      <c r="D130" s="289">
        <v>40</v>
      </c>
      <c r="E130" s="241"/>
      <c r="F130" s="237">
        <v>50</v>
      </c>
      <c r="G130" s="241">
        <v>50</v>
      </c>
      <c r="H130" s="242" t="e">
        <f>F130*#REF!/1000</f>
        <v>#REF!</v>
      </c>
      <c r="I130" s="241"/>
      <c r="J130" s="288">
        <v>60</v>
      </c>
      <c r="K130" s="649">
        <v>2.8</v>
      </c>
      <c r="L130" s="634">
        <v>0.51</v>
      </c>
      <c r="M130" s="634">
        <v>0.75</v>
      </c>
      <c r="N130" s="634">
        <v>90</v>
      </c>
      <c r="O130" s="640">
        <v>0</v>
      </c>
      <c r="P130" s="646">
        <v>2.8</v>
      </c>
      <c r="Q130" s="633">
        <f>K130*1.5</f>
        <v>4.1999999999999993</v>
      </c>
      <c r="R130" s="634">
        <f t="shared" ref="R130:T130" si="148">L130*1.5</f>
        <v>0.76500000000000001</v>
      </c>
      <c r="S130" s="634">
        <f t="shared" si="148"/>
        <v>1.125</v>
      </c>
      <c r="T130" s="664">
        <f t="shared" si="148"/>
        <v>135</v>
      </c>
      <c r="U130" s="758"/>
    </row>
    <row r="131" spans="1:21" ht="15.75" hidden="1" thickBot="1" x14ac:dyDescent="0.3">
      <c r="A131" s="337" t="s">
        <v>135</v>
      </c>
      <c r="B131" s="337"/>
      <c r="C131" s="332" t="s">
        <v>5</v>
      </c>
      <c r="D131" s="353">
        <v>20</v>
      </c>
      <c r="E131" s="256"/>
      <c r="F131" s="255">
        <v>50</v>
      </c>
      <c r="G131" s="256">
        <v>50</v>
      </c>
      <c r="H131" s="354" t="e">
        <f>F131*#REF!/1000</f>
        <v>#REF!</v>
      </c>
      <c r="I131" s="257"/>
      <c r="J131" s="305">
        <v>30</v>
      </c>
      <c r="K131" s="669">
        <v>4.0999999999999996</v>
      </c>
      <c r="L131" s="705">
        <v>0.7</v>
      </c>
      <c r="M131" s="705">
        <v>0.65</v>
      </c>
      <c r="N131" s="705">
        <v>97.5</v>
      </c>
      <c r="O131" s="761">
        <v>0</v>
      </c>
      <c r="P131" s="762">
        <v>4.0999999999999996</v>
      </c>
      <c r="Q131" s="763">
        <f>K131*1.5</f>
        <v>6.1499999999999995</v>
      </c>
      <c r="R131" s="756">
        <f t="shared" ref="R131" si="149">L131*1.5</f>
        <v>1.0499999999999998</v>
      </c>
      <c r="S131" s="756">
        <f t="shared" ref="S131" si="150">M131*1.5</f>
        <v>0.97500000000000009</v>
      </c>
      <c r="T131" s="688">
        <f t="shared" ref="T131" si="151">N131*1.5</f>
        <v>146.25</v>
      </c>
      <c r="U131" s="758"/>
    </row>
    <row r="132" spans="1:21" ht="15.75" hidden="1" thickBot="1" x14ac:dyDescent="0.3">
      <c r="A132" s="346"/>
      <c r="B132" s="346"/>
      <c r="C132" s="347" t="s">
        <v>107</v>
      </c>
      <c r="D132" s="358"/>
      <c r="E132" s="349"/>
      <c r="F132" s="350"/>
      <c r="G132" s="349"/>
      <c r="H132" s="351"/>
      <c r="I132" s="359"/>
      <c r="J132" s="352"/>
      <c r="K132" s="629">
        <f t="shared" ref="K132:T132" si="152">SUM(K125:K131)</f>
        <v>33.57</v>
      </c>
      <c r="L132" s="629">
        <f t="shared" si="152"/>
        <v>24.84</v>
      </c>
      <c r="M132" s="629">
        <f t="shared" si="152"/>
        <v>88.34</v>
      </c>
      <c r="N132" s="629">
        <f t="shared" si="152"/>
        <v>807.33999999999992</v>
      </c>
      <c r="O132" s="629">
        <f t="shared" si="152"/>
        <v>78.36</v>
      </c>
      <c r="P132" s="629">
        <f t="shared" si="152"/>
        <v>50.806000000000004</v>
      </c>
      <c r="Q132" s="728">
        <f t="shared" si="152"/>
        <v>48.393999999999998</v>
      </c>
      <c r="R132" s="728">
        <f t="shared" si="152"/>
        <v>128.09700000000001</v>
      </c>
      <c r="S132" s="728">
        <f t="shared" si="152"/>
        <v>932.92</v>
      </c>
      <c r="T132" s="727">
        <f t="shared" si="152"/>
        <v>377.74</v>
      </c>
      <c r="U132" s="758"/>
    </row>
    <row r="133" spans="1:21" hidden="1" x14ac:dyDescent="0.25">
      <c r="A133" s="356"/>
      <c r="B133" s="380" t="s">
        <v>296</v>
      </c>
      <c r="C133" s="328"/>
      <c r="D133" s="401"/>
      <c r="E133" s="343"/>
      <c r="F133" s="245"/>
      <c r="G133" s="343"/>
      <c r="H133" s="343"/>
      <c r="I133" s="343"/>
      <c r="J133" s="345"/>
      <c r="K133" s="672"/>
      <c r="L133" s="673"/>
      <c r="M133" s="673"/>
      <c r="N133" s="689"/>
      <c r="O133" s="690"/>
      <c r="P133" s="674"/>
      <c r="Q133" s="724"/>
      <c r="R133" s="673"/>
      <c r="S133" s="689"/>
      <c r="T133" s="729"/>
      <c r="U133" s="758"/>
    </row>
    <row r="134" spans="1:21" hidden="1" x14ac:dyDescent="0.25">
      <c r="A134" s="307" t="s">
        <v>298</v>
      </c>
      <c r="B134" s="307"/>
      <c r="C134" s="321" t="s">
        <v>326</v>
      </c>
      <c r="D134" s="287">
        <v>200</v>
      </c>
      <c r="E134" s="241"/>
      <c r="F134" s="241">
        <v>204</v>
      </c>
      <c r="G134" s="241">
        <v>200</v>
      </c>
      <c r="H134" s="241" t="e">
        <f>#REF!*F134/1000</f>
        <v>#REF!</v>
      </c>
      <c r="I134" s="241"/>
      <c r="J134" s="288">
        <v>200</v>
      </c>
      <c r="K134" s="633">
        <v>6.6</v>
      </c>
      <c r="L134" s="634">
        <v>5</v>
      </c>
      <c r="M134" s="634">
        <v>10.8</v>
      </c>
      <c r="N134" s="634">
        <v>104</v>
      </c>
      <c r="O134" s="635">
        <v>0.2</v>
      </c>
      <c r="P134" s="633">
        <v>6.6</v>
      </c>
      <c r="Q134" s="634">
        <v>5</v>
      </c>
      <c r="R134" s="634">
        <v>10.8</v>
      </c>
      <c r="S134" s="634">
        <v>104</v>
      </c>
      <c r="T134" s="635">
        <v>0.2</v>
      </c>
      <c r="U134" s="758"/>
    </row>
    <row r="135" spans="1:21" ht="15.75" hidden="1" thickBot="1" x14ac:dyDescent="0.3">
      <c r="A135" s="337" t="s">
        <v>267</v>
      </c>
      <c r="B135" s="337"/>
      <c r="C135" s="332" t="s">
        <v>266</v>
      </c>
      <c r="D135" s="304">
        <v>20</v>
      </c>
      <c r="E135" s="256"/>
      <c r="F135" s="255">
        <v>20</v>
      </c>
      <c r="G135" s="256"/>
      <c r="H135" s="354"/>
      <c r="I135" s="256"/>
      <c r="J135" s="305">
        <v>20</v>
      </c>
      <c r="K135" s="693">
        <v>1.5</v>
      </c>
      <c r="L135" s="694">
        <v>1.9</v>
      </c>
      <c r="M135" s="650">
        <v>34.799999999999997</v>
      </c>
      <c r="N135" s="694">
        <v>140</v>
      </c>
      <c r="O135" s="716"/>
      <c r="P135" s="685">
        <v>1.5</v>
      </c>
      <c r="Q135" s="725">
        <v>1.9</v>
      </c>
      <c r="R135" s="650">
        <v>34.799999999999997</v>
      </c>
      <c r="S135" s="694">
        <v>140</v>
      </c>
      <c r="T135" s="658"/>
      <c r="U135" s="758"/>
    </row>
    <row r="136" spans="1:21" ht="15.75" hidden="1" thickBot="1" x14ac:dyDescent="0.3">
      <c r="A136" s="361"/>
      <c r="B136" s="361"/>
      <c r="C136" s="347" t="s">
        <v>107</v>
      </c>
      <c r="D136" s="348"/>
      <c r="E136" s="349"/>
      <c r="F136" s="350"/>
      <c r="G136" s="349"/>
      <c r="H136" s="351"/>
      <c r="I136" s="349"/>
      <c r="J136" s="352"/>
      <c r="K136" s="629">
        <f>SUM(K134:K135)</f>
        <v>8.1</v>
      </c>
      <c r="L136" s="629">
        <f t="shared" ref="L136:T136" si="153">SUM(L134:L135)</f>
        <v>6.9</v>
      </c>
      <c r="M136" s="629">
        <f t="shared" si="153"/>
        <v>45.599999999999994</v>
      </c>
      <c r="N136" s="629">
        <f t="shared" si="153"/>
        <v>244</v>
      </c>
      <c r="O136" s="630">
        <f t="shared" si="153"/>
        <v>0.2</v>
      </c>
      <c r="P136" s="631">
        <f t="shared" si="153"/>
        <v>8.1</v>
      </c>
      <c r="Q136" s="632">
        <f t="shared" si="153"/>
        <v>6.9</v>
      </c>
      <c r="R136" s="629">
        <f t="shared" si="153"/>
        <v>45.599999999999994</v>
      </c>
      <c r="S136" s="629">
        <f t="shared" si="153"/>
        <v>244</v>
      </c>
      <c r="T136" s="631">
        <f t="shared" si="153"/>
        <v>0.2</v>
      </c>
      <c r="U136" s="758"/>
    </row>
    <row r="137" spans="1:21" ht="15.75" hidden="1" thickBot="1" x14ac:dyDescent="0.3">
      <c r="A137" s="361"/>
      <c r="B137" s="361"/>
      <c r="C137" s="379" t="s">
        <v>333</v>
      </c>
      <c r="D137" s="363"/>
      <c r="E137" s="364"/>
      <c r="F137" s="364"/>
      <c r="G137" s="364"/>
      <c r="H137" s="364"/>
      <c r="I137" s="364"/>
      <c r="J137" s="365"/>
      <c r="K137" s="621">
        <f t="shared" ref="K137:T137" si="154">K136+K132+K123</f>
        <v>67.569999999999993</v>
      </c>
      <c r="L137" s="621">
        <f t="shared" si="154"/>
        <v>64.81</v>
      </c>
      <c r="M137" s="621">
        <f t="shared" si="154"/>
        <v>202.58999999999997</v>
      </c>
      <c r="N137" s="621">
        <f t="shared" si="154"/>
        <v>1780.61</v>
      </c>
      <c r="O137" s="660">
        <f t="shared" si="154"/>
        <v>103.49000000000001</v>
      </c>
      <c r="P137" s="624">
        <f t="shared" si="154"/>
        <v>85.806000000000012</v>
      </c>
      <c r="Q137" s="625">
        <f t="shared" si="154"/>
        <v>88.538999999999987</v>
      </c>
      <c r="R137" s="661">
        <f t="shared" si="154"/>
        <v>242.512</v>
      </c>
      <c r="S137" s="661">
        <f t="shared" si="154"/>
        <v>1930.5650000000001</v>
      </c>
      <c r="T137" s="624">
        <f t="shared" si="154"/>
        <v>402.87</v>
      </c>
      <c r="U137" s="758"/>
    </row>
    <row r="138" spans="1:21" ht="18.75" hidden="1" x14ac:dyDescent="0.3">
      <c r="A138" s="376"/>
      <c r="B138" s="376"/>
      <c r="C138" s="377"/>
      <c r="D138" s="389" t="s">
        <v>347</v>
      </c>
      <c r="E138" s="408" t="s">
        <v>75</v>
      </c>
      <c r="F138" s="390"/>
      <c r="G138" s="390"/>
      <c r="H138" s="391"/>
      <c r="I138" s="390"/>
      <c r="J138" s="392"/>
      <c r="K138" s="378"/>
      <c r="L138" s="372"/>
      <c r="M138" s="372"/>
      <c r="N138" s="372"/>
      <c r="O138" s="465"/>
      <c r="P138" s="573"/>
      <c r="Q138" s="560"/>
      <c r="R138" s="445"/>
      <c r="S138" s="445"/>
      <c r="T138" s="446"/>
    </row>
    <row r="139" spans="1:21" ht="28.5" hidden="1" customHeight="1" x14ac:dyDescent="0.25">
      <c r="A139" s="335" t="s">
        <v>110</v>
      </c>
      <c r="B139" s="306" t="s">
        <v>109</v>
      </c>
      <c r="C139" s="325" t="s">
        <v>18</v>
      </c>
      <c r="D139" s="295" t="s">
        <v>19</v>
      </c>
      <c r="E139" s="239" t="s">
        <v>29</v>
      </c>
      <c r="F139" s="239" t="s">
        <v>20</v>
      </c>
      <c r="G139" s="239" t="s">
        <v>21</v>
      </c>
      <c r="H139" s="240" t="s">
        <v>33</v>
      </c>
      <c r="I139" s="239"/>
      <c r="J139" s="295" t="s">
        <v>19</v>
      </c>
      <c r="K139" s="262" t="s">
        <v>23</v>
      </c>
      <c r="L139" s="5" t="s">
        <v>24</v>
      </c>
      <c r="M139" s="5" t="s">
        <v>22</v>
      </c>
      <c r="N139" s="6" t="s">
        <v>25</v>
      </c>
      <c r="O139" s="183" t="s">
        <v>26</v>
      </c>
      <c r="P139" s="319" t="s">
        <v>23</v>
      </c>
      <c r="Q139" s="561" t="s">
        <v>24</v>
      </c>
      <c r="R139" s="5" t="s">
        <v>22</v>
      </c>
      <c r="S139" s="6" t="s">
        <v>25</v>
      </c>
      <c r="T139" s="263" t="s">
        <v>26</v>
      </c>
    </row>
    <row r="140" spans="1:21" hidden="1" x14ac:dyDescent="0.25">
      <c r="A140" s="307"/>
      <c r="B140" s="314" t="s">
        <v>28</v>
      </c>
      <c r="C140" s="309"/>
      <c r="D140" s="297"/>
      <c r="E140" s="239"/>
      <c r="F140" s="239"/>
      <c r="G140" s="239"/>
      <c r="H140" s="240"/>
      <c r="I140" s="239"/>
      <c r="J140" s="286"/>
      <c r="K140" s="262"/>
      <c r="L140" s="5"/>
      <c r="M140" s="5"/>
      <c r="N140" s="6"/>
      <c r="O140" s="183"/>
      <c r="P140" s="319"/>
      <c r="Q140" s="561"/>
      <c r="R140" s="5"/>
      <c r="S140" s="6"/>
      <c r="T140" s="263"/>
    </row>
    <row r="141" spans="1:21" hidden="1" x14ac:dyDescent="0.25">
      <c r="A141" s="308" t="s">
        <v>93</v>
      </c>
      <c r="B141" s="307"/>
      <c r="C141" s="320" t="s">
        <v>304</v>
      </c>
      <c r="D141" s="287">
        <v>200</v>
      </c>
      <c r="E141" s="241" t="e">
        <f>#REF!</f>
        <v>#REF!</v>
      </c>
      <c r="F141" s="237"/>
      <c r="G141" s="241"/>
      <c r="H141" s="242"/>
      <c r="I141" s="241"/>
      <c r="J141" s="288">
        <v>200</v>
      </c>
      <c r="K141" s="264">
        <v>8.3000000000000007</v>
      </c>
      <c r="L141" s="33">
        <v>8</v>
      </c>
      <c r="M141" s="33">
        <v>45.7</v>
      </c>
      <c r="N141" s="33">
        <v>286</v>
      </c>
      <c r="O141" s="123">
        <v>0.65</v>
      </c>
      <c r="P141" s="327">
        <f>K141</f>
        <v>8.3000000000000007</v>
      </c>
      <c r="Q141" s="327">
        <f t="shared" ref="Q141" si="155">L141</f>
        <v>8</v>
      </c>
      <c r="R141" s="327">
        <f t="shared" ref="R141" si="156">M141</f>
        <v>45.7</v>
      </c>
      <c r="S141" s="327">
        <f t="shared" ref="S141" si="157">N141</f>
        <v>286</v>
      </c>
      <c r="T141" s="327">
        <f t="shared" ref="T141" si="158">O141</f>
        <v>0.65</v>
      </c>
    </row>
    <row r="142" spans="1:21" hidden="1" x14ac:dyDescent="0.25">
      <c r="A142" s="308" t="s">
        <v>88</v>
      </c>
      <c r="B142" s="307"/>
      <c r="C142" s="320" t="s">
        <v>3</v>
      </c>
      <c r="D142" s="287">
        <v>200</v>
      </c>
      <c r="E142" s="241" t="e">
        <f>E141</f>
        <v>#REF!</v>
      </c>
      <c r="F142" s="241"/>
      <c r="G142" s="241"/>
      <c r="H142" s="242" t="e">
        <f>F142*#REF!/1000</f>
        <v>#REF!</v>
      </c>
      <c r="I142" s="241"/>
      <c r="J142" s="288">
        <v>200</v>
      </c>
      <c r="K142" s="266">
        <v>2.8</v>
      </c>
      <c r="L142" s="141">
        <v>9</v>
      </c>
      <c r="M142" s="141">
        <v>31.7</v>
      </c>
      <c r="N142" s="141">
        <v>120</v>
      </c>
      <c r="O142" s="453">
        <v>0.72</v>
      </c>
      <c r="P142" s="575">
        <f>K142</f>
        <v>2.8</v>
      </c>
      <c r="Q142" s="543">
        <f t="shared" ref="Q142:T142" si="159">L142</f>
        <v>9</v>
      </c>
      <c r="R142" s="141">
        <f t="shared" si="159"/>
        <v>31.7</v>
      </c>
      <c r="S142" s="141">
        <f t="shared" si="159"/>
        <v>120</v>
      </c>
      <c r="T142" s="530">
        <f t="shared" si="159"/>
        <v>0.72</v>
      </c>
    </row>
    <row r="143" spans="1:21" hidden="1" x14ac:dyDescent="0.25">
      <c r="A143" s="307" t="s">
        <v>256</v>
      </c>
      <c r="B143" s="307"/>
      <c r="C143" s="321" t="s">
        <v>259</v>
      </c>
      <c r="D143" s="289" t="s">
        <v>307</v>
      </c>
      <c r="E143" s="241" t="e">
        <f>E142</f>
        <v>#REF!</v>
      </c>
      <c r="F143" s="241"/>
      <c r="G143" s="241"/>
      <c r="H143" s="242" t="e">
        <f>F143*#REF!/1000</f>
        <v>#REF!</v>
      </c>
      <c r="I143" s="241"/>
      <c r="J143" s="288" t="s">
        <v>308</v>
      </c>
      <c r="K143" s="281">
        <v>6.25</v>
      </c>
      <c r="L143" s="170">
        <v>9.3000000000000007</v>
      </c>
      <c r="M143" s="170">
        <v>13</v>
      </c>
      <c r="N143" s="170">
        <v>148</v>
      </c>
      <c r="O143" s="471">
        <v>0.14000000000000001</v>
      </c>
      <c r="P143" s="578">
        <f>K143*1.5</f>
        <v>9.375</v>
      </c>
      <c r="Q143" s="508">
        <f t="shared" ref="Q143" si="160">L143*1.5</f>
        <v>13.950000000000001</v>
      </c>
      <c r="R143" s="505">
        <f t="shared" ref="R143" si="161">M143*1.5</f>
        <v>19.5</v>
      </c>
      <c r="S143" s="505">
        <f t="shared" ref="S143" si="162">N143*1.5</f>
        <v>222</v>
      </c>
      <c r="T143" s="544">
        <f t="shared" ref="T143" si="163">O143*1.5</f>
        <v>0.21000000000000002</v>
      </c>
    </row>
    <row r="144" spans="1:21" hidden="1" x14ac:dyDescent="0.25">
      <c r="A144" s="308" t="s">
        <v>135</v>
      </c>
      <c r="B144" s="308"/>
      <c r="C144" s="320" t="s">
        <v>5</v>
      </c>
      <c r="D144" s="289">
        <v>30</v>
      </c>
      <c r="E144" s="241"/>
      <c r="F144" s="237">
        <v>20</v>
      </c>
      <c r="G144" s="241">
        <v>20</v>
      </c>
      <c r="H144" s="242" t="e">
        <f>F144*#REF!/1000</f>
        <v>#REF!</v>
      </c>
      <c r="I144" s="241"/>
      <c r="J144" s="288">
        <v>40</v>
      </c>
      <c r="K144" s="268">
        <v>2</v>
      </c>
      <c r="L144" s="488">
        <v>0.35</v>
      </c>
      <c r="M144" s="488">
        <v>0.33</v>
      </c>
      <c r="N144" s="488">
        <v>48.75</v>
      </c>
      <c r="O144" s="498"/>
      <c r="P144" s="574">
        <f>K144*1.5</f>
        <v>3</v>
      </c>
      <c r="Q144" s="510">
        <f t="shared" ref="Q144" si="164">L144*1.5</f>
        <v>0.52499999999999991</v>
      </c>
      <c r="R144" s="170">
        <f t="shared" ref="R144" si="165">M144*1.5</f>
        <v>0.495</v>
      </c>
      <c r="S144" s="170">
        <f t="shared" ref="S144" si="166">N144*1.5</f>
        <v>73.125</v>
      </c>
      <c r="T144" s="265">
        <f t="shared" ref="T144" si="167">O144*1.5</f>
        <v>0</v>
      </c>
    </row>
    <row r="145" spans="1:20" ht="15.75" hidden="1" thickBot="1" x14ac:dyDescent="0.3">
      <c r="A145" s="337" t="s">
        <v>280</v>
      </c>
      <c r="B145" s="337"/>
      <c r="C145" s="332" t="s">
        <v>375</v>
      </c>
      <c r="D145" s="304" t="s">
        <v>282</v>
      </c>
      <c r="E145" s="255" t="s">
        <v>282</v>
      </c>
      <c r="F145" s="255" t="s">
        <v>282</v>
      </c>
      <c r="G145" s="255" t="s">
        <v>282</v>
      </c>
      <c r="H145" s="255" t="s">
        <v>282</v>
      </c>
      <c r="I145" s="255" t="s">
        <v>282</v>
      </c>
      <c r="J145" s="338" t="s">
        <v>282</v>
      </c>
      <c r="K145" s="339">
        <v>0.4</v>
      </c>
      <c r="L145" s="439">
        <v>0.3</v>
      </c>
      <c r="M145" s="439">
        <v>10.3</v>
      </c>
      <c r="N145" s="439">
        <v>46</v>
      </c>
      <c r="O145" s="497">
        <v>60</v>
      </c>
      <c r="P145" s="576">
        <v>0.4</v>
      </c>
      <c r="Q145" s="562">
        <v>0.3</v>
      </c>
      <c r="R145" s="466">
        <v>10.3</v>
      </c>
      <c r="S145" s="466">
        <v>46</v>
      </c>
      <c r="T145" s="435">
        <v>60</v>
      </c>
    </row>
    <row r="146" spans="1:20" ht="15.75" hidden="1" thickBot="1" x14ac:dyDescent="0.3">
      <c r="A146" s="407"/>
      <c r="B146" s="407"/>
      <c r="C146" s="347" t="s">
        <v>107</v>
      </c>
      <c r="D146" s="348"/>
      <c r="E146" s="349"/>
      <c r="F146" s="350"/>
      <c r="G146" s="349"/>
      <c r="H146" s="351" t="e">
        <f>F146*#REF!/1000</f>
        <v>#REF!</v>
      </c>
      <c r="I146" s="349"/>
      <c r="J146" s="352"/>
      <c r="K146" s="373">
        <f t="shared" ref="K146:T146" si="168">K141+K142+K143+K144+K145</f>
        <v>19.75</v>
      </c>
      <c r="L146" s="511">
        <f t="shared" si="168"/>
        <v>26.950000000000003</v>
      </c>
      <c r="M146" s="511">
        <f t="shared" si="168"/>
        <v>101.03</v>
      </c>
      <c r="N146" s="511">
        <f t="shared" si="168"/>
        <v>648.75</v>
      </c>
      <c r="O146" s="554">
        <f t="shared" si="168"/>
        <v>61.51</v>
      </c>
      <c r="P146" s="504">
        <f t="shared" si="168"/>
        <v>23.875</v>
      </c>
      <c r="Q146" s="563">
        <f t="shared" si="168"/>
        <v>31.775000000000002</v>
      </c>
      <c r="R146" s="512">
        <f t="shared" si="168"/>
        <v>107.69500000000001</v>
      </c>
      <c r="S146" s="512">
        <f t="shared" si="168"/>
        <v>747.125</v>
      </c>
      <c r="T146" s="464">
        <f t="shared" si="168"/>
        <v>61.58</v>
      </c>
    </row>
    <row r="147" spans="1:20" hidden="1" x14ac:dyDescent="0.25">
      <c r="A147" s="356"/>
      <c r="B147" s="405" t="s">
        <v>27</v>
      </c>
      <c r="C147" s="323"/>
      <c r="D147" s="294"/>
      <c r="E147" s="343"/>
      <c r="F147" s="245"/>
      <c r="G147" s="343"/>
      <c r="H147" s="344"/>
      <c r="I147" s="343"/>
      <c r="J147" s="345"/>
      <c r="K147" s="402"/>
      <c r="L147" s="235"/>
      <c r="M147" s="235"/>
      <c r="N147" s="235"/>
      <c r="O147" s="452"/>
      <c r="P147" s="551"/>
      <c r="Q147" s="564"/>
      <c r="R147" s="455"/>
      <c r="S147" s="455"/>
      <c r="T147" s="456"/>
    </row>
    <row r="148" spans="1:20" ht="18" hidden="1" customHeight="1" x14ac:dyDescent="0.25">
      <c r="A148" s="308" t="s">
        <v>195</v>
      </c>
      <c r="B148" s="308"/>
      <c r="C148" s="320" t="s">
        <v>354</v>
      </c>
      <c r="D148" s="289">
        <v>60</v>
      </c>
      <c r="E148" s="241"/>
      <c r="F148" s="237"/>
      <c r="G148" s="241"/>
      <c r="H148" s="242" t="e">
        <f>F148*#REF!/1000</f>
        <v>#REF!</v>
      </c>
      <c r="I148" s="241"/>
      <c r="J148" s="288">
        <v>100</v>
      </c>
      <c r="K148" s="264">
        <v>0.48</v>
      </c>
      <c r="L148" s="33">
        <v>0.12</v>
      </c>
      <c r="M148" s="33">
        <v>1.56</v>
      </c>
      <c r="N148" s="33">
        <v>8.4</v>
      </c>
      <c r="O148" s="123">
        <v>2.94</v>
      </c>
      <c r="P148" s="577">
        <f>K148*1.7</f>
        <v>0.81599999999999995</v>
      </c>
      <c r="Q148" s="507">
        <f t="shared" ref="Q148:T148" si="169">L148*1.7</f>
        <v>0.20399999999999999</v>
      </c>
      <c r="R148" s="444">
        <f t="shared" si="169"/>
        <v>2.6520000000000001</v>
      </c>
      <c r="S148" s="444">
        <f t="shared" si="169"/>
        <v>14.28</v>
      </c>
      <c r="T148" s="285">
        <f t="shared" si="169"/>
        <v>4.9980000000000002</v>
      </c>
    </row>
    <row r="149" spans="1:20" hidden="1" x14ac:dyDescent="0.25">
      <c r="A149" s="307" t="s">
        <v>177</v>
      </c>
      <c r="B149" s="307"/>
      <c r="C149" s="320" t="s">
        <v>286</v>
      </c>
      <c r="D149" s="287">
        <v>200</v>
      </c>
      <c r="E149" s="241">
        <f>E148</f>
        <v>0</v>
      </c>
      <c r="F149" s="237"/>
      <c r="G149" s="241"/>
      <c r="H149" s="242" t="e">
        <f>F149*#REF!/1000</f>
        <v>#REF!</v>
      </c>
      <c r="I149" s="241"/>
      <c r="J149" s="288">
        <v>250</v>
      </c>
      <c r="K149" s="266">
        <v>4.8</v>
      </c>
      <c r="L149" s="99">
        <v>8.1999999999999993</v>
      </c>
      <c r="M149" s="99">
        <v>28</v>
      </c>
      <c r="N149" s="99">
        <v>118</v>
      </c>
      <c r="O149" s="189">
        <v>28.14</v>
      </c>
      <c r="P149" s="577">
        <f t="shared" ref="P149:P150" si="170">K149*1.7</f>
        <v>8.16</v>
      </c>
      <c r="Q149" s="507">
        <f t="shared" ref="Q149:Q150" si="171">L149*1.7</f>
        <v>13.939999999999998</v>
      </c>
      <c r="R149" s="444">
        <f t="shared" ref="R149:R150" si="172">M149*1.7</f>
        <v>47.6</v>
      </c>
      <c r="S149" s="444">
        <f t="shared" ref="S149:S150" si="173">N149*1.7</f>
        <v>200.6</v>
      </c>
      <c r="T149" s="285">
        <f t="shared" ref="T149:T150" si="174">O149*1.7</f>
        <v>47.838000000000001</v>
      </c>
    </row>
    <row r="150" spans="1:20" hidden="1" x14ac:dyDescent="0.25">
      <c r="A150" s="308" t="s">
        <v>179</v>
      </c>
      <c r="B150" s="307"/>
      <c r="C150" s="320" t="s">
        <v>101</v>
      </c>
      <c r="D150" s="287">
        <v>75</v>
      </c>
      <c r="E150" s="241">
        <f>E149</f>
        <v>0</v>
      </c>
      <c r="F150" s="237"/>
      <c r="G150" s="241"/>
      <c r="H150" s="242" t="e">
        <f>F150*#REF!/1000</f>
        <v>#REF!</v>
      </c>
      <c r="I150" s="241"/>
      <c r="J150" s="288">
        <v>100</v>
      </c>
      <c r="K150" s="266">
        <v>11.5</v>
      </c>
      <c r="L150" s="33">
        <v>11</v>
      </c>
      <c r="M150" s="99">
        <v>9</v>
      </c>
      <c r="N150" s="99">
        <v>192.5</v>
      </c>
      <c r="O150" s="189">
        <v>1.2E-2</v>
      </c>
      <c r="P150" s="577">
        <f t="shared" si="170"/>
        <v>19.55</v>
      </c>
      <c r="Q150" s="507">
        <f t="shared" si="171"/>
        <v>18.7</v>
      </c>
      <c r="R150" s="444">
        <f t="shared" si="172"/>
        <v>15.299999999999999</v>
      </c>
      <c r="S150" s="444">
        <f t="shared" si="173"/>
        <v>327.25</v>
      </c>
      <c r="T150" s="285">
        <f t="shared" si="174"/>
        <v>2.0400000000000001E-2</v>
      </c>
    </row>
    <row r="151" spans="1:20" hidden="1" x14ac:dyDescent="0.25">
      <c r="A151" s="307" t="s">
        <v>181</v>
      </c>
      <c r="B151" s="307"/>
      <c r="C151" s="320" t="s">
        <v>99</v>
      </c>
      <c r="D151" s="287">
        <v>150</v>
      </c>
      <c r="E151" s="241" t="e">
        <f>#REF!</f>
        <v>#REF!</v>
      </c>
      <c r="F151" s="237"/>
      <c r="G151" s="241"/>
      <c r="H151" s="242" t="e">
        <f>F151*#REF!/1000</f>
        <v>#REF!</v>
      </c>
      <c r="I151" s="241"/>
      <c r="J151" s="288">
        <v>180</v>
      </c>
      <c r="K151" s="266">
        <v>6.15</v>
      </c>
      <c r="L151" s="99">
        <v>5.55</v>
      </c>
      <c r="M151" s="99">
        <v>24</v>
      </c>
      <c r="N151" s="99">
        <v>167</v>
      </c>
      <c r="O151" s="189">
        <v>20.62</v>
      </c>
      <c r="P151" s="577">
        <f>K151*1.6</f>
        <v>9.8400000000000016</v>
      </c>
      <c r="Q151" s="507">
        <f t="shared" ref="Q151" si="175">L151*1.6</f>
        <v>8.8800000000000008</v>
      </c>
      <c r="R151" s="444">
        <f t="shared" ref="R151" si="176">M151*1.6</f>
        <v>38.400000000000006</v>
      </c>
      <c r="S151" s="444">
        <f t="shared" ref="S151" si="177">N151*1.6</f>
        <v>267.2</v>
      </c>
      <c r="T151" s="285">
        <f t="shared" ref="T151" si="178">O151*1.6</f>
        <v>32.992000000000004</v>
      </c>
    </row>
    <row r="152" spans="1:20" hidden="1" x14ac:dyDescent="0.25">
      <c r="A152" s="307" t="s">
        <v>141</v>
      </c>
      <c r="B152" s="308"/>
      <c r="C152" s="321" t="s">
        <v>14</v>
      </c>
      <c r="D152" s="289">
        <v>200</v>
      </c>
      <c r="E152" s="241" t="e">
        <f>#REF!</f>
        <v>#REF!</v>
      </c>
      <c r="F152" s="237"/>
      <c r="G152" s="241"/>
      <c r="H152" s="242" t="e">
        <f>F152*#REF!/1000</f>
        <v>#REF!</v>
      </c>
      <c r="I152" s="241"/>
      <c r="J152" s="288">
        <v>200</v>
      </c>
      <c r="K152" s="264">
        <v>0.6</v>
      </c>
      <c r="L152" s="33">
        <v>0.2</v>
      </c>
      <c r="M152" s="170">
        <v>29.6</v>
      </c>
      <c r="N152" s="33">
        <v>110</v>
      </c>
      <c r="O152" s="123">
        <v>0.73</v>
      </c>
      <c r="P152" s="327">
        <v>0.6</v>
      </c>
      <c r="Q152" s="534">
        <v>0.2</v>
      </c>
      <c r="R152" s="170">
        <v>29.6</v>
      </c>
      <c r="S152" s="33">
        <v>110</v>
      </c>
      <c r="T152" s="265">
        <v>0.73</v>
      </c>
    </row>
    <row r="153" spans="1:20" hidden="1" x14ac:dyDescent="0.25">
      <c r="A153" s="308" t="s">
        <v>135</v>
      </c>
      <c r="B153" s="308"/>
      <c r="C153" s="320" t="s">
        <v>15</v>
      </c>
      <c r="D153" s="289">
        <v>40</v>
      </c>
      <c r="E153" s="241"/>
      <c r="F153" s="237">
        <v>50</v>
      </c>
      <c r="G153" s="241">
        <v>50</v>
      </c>
      <c r="H153" s="242" t="e">
        <f>F153*#REF!/1000</f>
        <v>#REF!</v>
      </c>
      <c r="I153" s="241"/>
      <c r="J153" s="288">
        <v>60</v>
      </c>
      <c r="K153" s="264">
        <v>2.8</v>
      </c>
      <c r="L153" s="33">
        <v>0.51</v>
      </c>
      <c r="M153" s="33">
        <v>6.5</v>
      </c>
      <c r="N153" s="33">
        <v>90</v>
      </c>
      <c r="O153" s="123">
        <v>0</v>
      </c>
      <c r="P153" s="327">
        <f>K153*1.5</f>
        <v>4.1999999999999993</v>
      </c>
      <c r="Q153" s="534">
        <f t="shared" ref="Q153:T153" si="179">L153*1.5</f>
        <v>0.76500000000000001</v>
      </c>
      <c r="R153" s="33">
        <f t="shared" si="179"/>
        <v>9.75</v>
      </c>
      <c r="S153" s="33">
        <f t="shared" si="179"/>
        <v>135</v>
      </c>
      <c r="T153" s="265">
        <f t="shared" si="179"/>
        <v>0</v>
      </c>
    </row>
    <row r="154" spans="1:20" ht="15.75" hidden="1" thickBot="1" x14ac:dyDescent="0.3">
      <c r="A154" s="337" t="s">
        <v>135</v>
      </c>
      <c r="B154" s="337"/>
      <c r="C154" s="332" t="s">
        <v>5</v>
      </c>
      <c r="D154" s="353">
        <v>20</v>
      </c>
      <c r="E154" s="256"/>
      <c r="F154" s="255">
        <v>50</v>
      </c>
      <c r="G154" s="256">
        <v>50</v>
      </c>
      <c r="H154" s="354" t="e">
        <f>F154*#REF!/1000</f>
        <v>#REF!</v>
      </c>
      <c r="I154" s="257"/>
      <c r="J154" s="305">
        <v>30</v>
      </c>
      <c r="K154" s="339">
        <v>4.0999999999999996</v>
      </c>
      <c r="L154" s="340">
        <v>0.7</v>
      </c>
      <c r="M154" s="340">
        <v>4.5999999999999996</v>
      </c>
      <c r="N154" s="340">
        <v>97.5</v>
      </c>
      <c r="O154" s="355">
        <v>0</v>
      </c>
      <c r="P154" s="552">
        <f>K154*1.5</f>
        <v>6.1499999999999995</v>
      </c>
      <c r="Q154" s="565">
        <f t="shared" ref="Q154" si="180">L154*1.5</f>
        <v>1.0499999999999998</v>
      </c>
      <c r="R154" s="457">
        <f t="shared" ref="R154" si="181">M154*1.5</f>
        <v>6.8999999999999995</v>
      </c>
      <c r="S154" s="457">
        <f t="shared" ref="S154" si="182">N154*1.5</f>
        <v>146.25</v>
      </c>
      <c r="T154" s="458">
        <f t="shared" ref="T154" si="183">O154*1.5</f>
        <v>0</v>
      </c>
    </row>
    <row r="155" spans="1:20" ht="15.75" hidden="1" thickBot="1" x14ac:dyDescent="0.3">
      <c r="A155" s="346"/>
      <c r="B155" s="346"/>
      <c r="C155" s="347" t="s">
        <v>107</v>
      </c>
      <c r="D155" s="358"/>
      <c r="E155" s="349"/>
      <c r="F155" s="350"/>
      <c r="G155" s="349"/>
      <c r="H155" s="351"/>
      <c r="I155" s="359"/>
      <c r="J155" s="352"/>
      <c r="K155" s="494">
        <f t="shared" ref="K155:T155" si="184">SUM(K148:K154)</f>
        <v>30.43</v>
      </c>
      <c r="L155" s="494">
        <f t="shared" si="184"/>
        <v>26.28</v>
      </c>
      <c r="M155" s="494">
        <f t="shared" si="184"/>
        <v>103.25999999999999</v>
      </c>
      <c r="N155" s="494">
        <f t="shared" si="184"/>
        <v>783.4</v>
      </c>
      <c r="O155" s="542">
        <f t="shared" si="184"/>
        <v>52.442</v>
      </c>
      <c r="P155" s="519">
        <f t="shared" si="184"/>
        <v>49.31600000000001</v>
      </c>
      <c r="Q155" s="566">
        <f t="shared" si="184"/>
        <v>43.738999999999997</v>
      </c>
      <c r="R155" s="518">
        <f t="shared" si="184"/>
        <v>150.20200000000003</v>
      </c>
      <c r="S155" s="518">
        <f t="shared" si="184"/>
        <v>1200.58</v>
      </c>
      <c r="T155" s="519">
        <f t="shared" si="184"/>
        <v>86.578400000000002</v>
      </c>
    </row>
    <row r="156" spans="1:20" hidden="1" x14ac:dyDescent="0.25">
      <c r="A156" s="368"/>
      <c r="B156" s="380" t="s">
        <v>296</v>
      </c>
      <c r="C156" s="323"/>
      <c r="D156" s="381"/>
      <c r="E156" s="343"/>
      <c r="F156" s="245"/>
      <c r="G156" s="343"/>
      <c r="H156" s="344"/>
      <c r="I156" s="382"/>
      <c r="J156" s="383"/>
      <c r="K156" s="396"/>
      <c r="L156" s="228"/>
      <c r="M156" s="228"/>
      <c r="N156" s="228"/>
      <c r="O156" s="536"/>
      <c r="P156" s="579"/>
      <c r="Q156" s="567"/>
      <c r="R156" s="228"/>
      <c r="S156" s="228"/>
      <c r="T156" s="397"/>
    </row>
    <row r="157" spans="1:20" hidden="1" x14ac:dyDescent="0.25">
      <c r="A157" s="308"/>
      <c r="B157" s="308"/>
      <c r="C157" s="320" t="s">
        <v>278</v>
      </c>
      <c r="D157" s="291">
        <v>200</v>
      </c>
      <c r="E157" s="241"/>
      <c r="F157" s="237"/>
      <c r="G157" s="241"/>
      <c r="H157" s="242"/>
      <c r="I157" s="243"/>
      <c r="J157" s="300">
        <v>200</v>
      </c>
      <c r="K157" s="264">
        <v>1</v>
      </c>
      <c r="L157" s="33">
        <v>0</v>
      </c>
      <c r="M157" s="33">
        <v>27.4</v>
      </c>
      <c r="N157" s="33">
        <v>112</v>
      </c>
      <c r="O157" s="123">
        <v>2.8</v>
      </c>
      <c r="P157" s="264">
        <v>1</v>
      </c>
      <c r="Q157" s="33">
        <v>0</v>
      </c>
      <c r="R157" s="33">
        <v>27.4</v>
      </c>
      <c r="S157" s="33">
        <v>112</v>
      </c>
      <c r="T157" s="123">
        <v>2.8</v>
      </c>
    </row>
    <row r="158" spans="1:20" ht="15.75" hidden="1" thickBot="1" x14ac:dyDescent="0.3">
      <c r="A158" s="308"/>
      <c r="B158" s="308"/>
      <c r="C158" s="320" t="s">
        <v>377</v>
      </c>
      <c r="D158" s="291">
        <v>75</v>
      </c>
      <c r="E158" s="241"/>
      <c r="F158" s="237"/>
      <c r="G158" s="241"/>
      <c r="H158" s="242"/>
      <c r="I158" s="243"/>
      <c r="J158" s="300">
        <v>75</v>
      </c>
      <c r="K158" s="264">
        <v>4.26</v>
      </c>
      <c r="L158" s="28">
        <v>2.39</v>
      </c>
      <c r="M158" s="33">
        <v>34.799999999999997</v>
      </c>
      <c r="N158" s="28">
        <v>140</v>
      </c>
      <c r="O158" s="443">
        <v>0.16</v>
      </c>
      <c r="P158" s="580">
        <v>4.26</v>
      </c>
      <c r="Q158" s="568">
        <v>2.39</v>
      </c>
      <c r="R158" s="33">
        <v>34.799999999999997</v>
      </c>
      <c r="S158" s="28">
        <v>140</v>
      </c>
      <c r="T158" s="370">
        <v>0.16</v>
      </c>
    </row>
    <row r="159" spans="1:20" ht="15.75" hidden="1" thickBot="1" x14ac:dyDescent="0.3">
      <c r="A159" s="318"/>
      <c r="B159" s="318"/>
      <c r="C159" s="332" t="s">
        <v>107</v>
      </c>
      <c r="D159" s="304"/>
      <c r="E159" s="256"/>
      <c r="F159" s="255"/>
      <c r="G159" s="256"/>
      <c r="H159" s="257" t="e">
        <f>#REF!*F159</f>
        <v>#REF!</v>
      </c>
      <c r="I159" s="256"/>
      <c r="J159" s="305"/>
      <c r="K159" s="284">
        <f>SUM(K157:K158)</f>
        <v>5.26</v>
      </c>
      <c r="L159" s="284">
        <f t="shared" ref="L159:T159" si="185">SUM(L157:L158)</f>
        <v>2.39</v>
      </c>
      <c r="M159" s="284">
        <f t="shared" si="185"/>
        <v>62.199999999999996</v>
      </c>
      <c r="N159" s="284">
        <f t="shared" si="185"/>
        <v>252</v>
      </c>
      <c r="O159" s="555">
        <f t="shared" si="185"/>
        <v>2.96</v>
      </c>
      <c r="P159" s="581">
        <f t="shared" si="185"/>
        <v>5.26</v>
      </c>
      <c r="Q159" s="569">
        <f t="shared" si="185"/>
        <v>2.39</v>
      </c>
      <c r="R159" s="284">
        <f t="shared" si="185"/>
        <v>62.199999999999996</v>
      </c>
      <c r="S159" s="284">
        <f t="shared" si="185"/>
        <v>252</v>
      </c>
      <c r="T159" s="399">
        <f t="shared" si="185"/>
        <v>2.96</v>
      </c>
    </row>
    <row r="160" spans="1:20" ht="15.75" hidden="1" thickBot="1" x14ac:dyDescent="0.3">
      <c r="A160" s="361"/>
      <c r="B160" s="361"/>
      <c r="C160" s="362" t="s">
        <v>332</v>
      </c>
      <c r="D160" s="363"/>
      <c r="E160" s="364"/>
      <c r="F160" s="364"/>
      <c r="G160" s="364"/>
      <c r="H160" s="398"/>
      <c r="I160" s="364"/>
      <c r="J160" s="365"/>
      <c r="K160" s="491">
        <f t="shared" ref="K160:T160" si="186">K159+K155+K146</f>
        <v>55.44</v>
      </c>
      <c r="L160" s="491">
        <f t="shared" si="186"/>
        <v>55.620000000000005</v>
      </c>
      <c r="M160" s="491">
        <f t="shared" si="186"/>
        <v>266.49</v>
      </c>
      <c r="N160" s="491">
        <f t="shared" si="186"/>
        <v>1684.15</v>
      </c>
      <c r="O160" s="531">
        <f t="shared" si="186"/>
        <v>116.91200000000001</v>
      </c>
      <c r="P160" s="496">
        <f t="shared" si="186"/>
        <v>78.451000000000008</v>
      </c>
      <c r="Q160" s="570">
        <f t="shared" si="186"/>
        <v>77.903999999999996</v>
      </c>
      <c r="R160" s="491">
        <f t="shared" si="186"/>
        <v>320.09700000000004</v>
      </c>
      <c r="S160" s="491">
        <f t="shared" si="186"/>
        <v>2199.7049999999999</v>
      </c>
      <c r="T160" s="399">
        <f t="shared" si="186"/>
        <v>151.11840000000001</v>
      </c>
    </row>
    <row r="161" spans="1:23" ht="15.75" hidden="1" thickBot="1" x14ac:dyDescent="0.3">
      <c r="A161" s="361"/>
      <c r="B161" s="361"/>
      <c r="C161" s="478" t="s">
        <v>369</v>
      </c>
      <c r="D161" s="479"/>
      <c r="E161" s="480"/>
      <c r="F161" s="480"/>
      <c r="G161" s="480"/>
      <c r="H161" s="398"/>
      <c r="I161" s="364"/>
      <c r="J161" s="365"/>
      <c r="K161" s="520" t="e">
        <f>K160+K137+K114+K92+K70+K48+K26+K2+#REF!+#REF!+#REF!+#REF!+#REF!+#REF!+#REF!+#REF!+#REF!+#REF!</f>
        <v>#REF!</v>
      </c>
      <c r="L161" s="520" t="e">
        <f>L160+L137+L114+L92+L70+L48+L26+L2+#REF!+#REF!+#REF!+#REF!+#REF!+#REF!+#REF!+#REF!+#REF!+#REF!</f>
        <v>#REF!</v>
      </c>
      <c r="M161" s="520" t="e">
        <f>M160+M137+M114+M92+M70+M48+M26+M2+#REF!+#REF!+#REF!+#REF!+#REF!+#REF!+#REF!+#REF!+#REF!+#REF!</f>
        <v>#REF!</v>
      </c>
      <c r="N161" s="520" t="e">
        <f>N160+N137+N114+N92+N70+N48+N26+N2+#REF!+#REF!+#REF!+#REF!+#REF!+#REF!+#REF!+#REF!+#REF!+#REF!</f>
        <v>#REF!</v>
      </c>
      <c r="O161" s="556" t="e">
        <f>O160+O137+O114+O92+O70+O48+O26+O2+#REF!+#REF!+#REF!+#REF!+#REF!+#REF!+#REF!+#REF!+#REF!+#REF!</f>
        <v>#REF!</v>
      </c>
      <c r="P161" s="582" t="e">
        <f>P160+P137+P114+P92+P70+P48+P26+P2+#REF!+#REF!+#REF!+#REF!+#REF!+#REF!+#REF!+#REF!+#REF!+#REF!</f>
        <v>#REF!</v>
      </c>
      <c r="Q161" s="571" t="e">
        <f>Q160+Q137+Q114+Q92+Q70+Q48+Q26+Q2+#REF!+#REF!+#REF!+#REF!+#REF!+#REF!+#REF!+#REF!+#REF!+#REF!</f>
        <v>#REF!</v>
      </c>
      <c r="R161" s="520" t="e">
        <f>R160+R137+R114+R92+R70+R48+R26+R2+#REF!+#REF!+#REF!+#REF!+#REF!+#REF!+#REF!+#REF!+#REF!+#REF!</f>
        <v>#REF!</v>
      </c>
      <c r="S161" s="520" t="e">
        <f>S160+S137+S114+S92+S70+S48+S26+S2+#REF!+#REF!+#REF!+#REF!+#REF!+#REF!+#REF!+#REF!+#REF!+#REF!</f>
        <v>#REF!</v>
      </c>
      <c r="T161" s="481" t="e">
        <f>T160+T137+T114+T92+T70+T48+T26+T2+#REF!+#REF!+#REF!+#REF!+#REF!+#REF!+#REF!+#REF!+#REF!+#REF!</f>
        <v>#REF!</v>
      </c>
    </row>
    <row r="162" spans="1:23" ht="16.5" hidden="1" thickBot="1" x14ac:dyDescent="0.3">
      <c r="A162" s="482"/>
      <c r="B162" s="483"/>
      <c r="C162" s="484" t="s">
        <v>370</v>
      </c>
      <c r="D162" s="700"/>
      <c r="E162" s="700"/>
      <c r="F162" s="700"/>
      <c r="G162" s="700"/>
      <c r="H162" s="701"/>
      <c r="I162" s="702"/>
      <c r="J162" s="702"/>
      <c r="K162" s="521" t="e">
        <f>K161/18</f>
        <v>#REF!</v>
      </c>
      <c r="L162" s="521" t="e">
        <f t="shared" ref="L162:T162" si="187">L161/18</f>
        <v>#REF!</v>
      </c>
      <c r="M162" s="521" t="e">
        <f t="shared" si="187"/>
        <v>#REF!</v>
      </c>
      <c r="N162" s="521" t="e">
        <f t="shared" si="187"/>
        <v>#REF!</v>
      </c>
      <c r="O162" s="557" t="e">
        <f t="shared" si="187"/>
        <v>#REF!</v>
      </c>
      <c r="P162" s="583" t="e">
        <f t="shared" si="187"/>
        <v>#REF!</v>
      </c>
      <c r="Q162" s="572" t="e">
        <f t="shared" si="187"/>
        <v>#REF!</v>
      </c>
      <c r="R162" s="521" t="e">
        <f t="shared" si="187"/>
        <v>#REF!</v>
      </c>
      <c r="S162" s="521" t="e">
        <f t="shared" si="187"/>
        <v>#REF!</v>
      </c>
      <c r="T162" s="485" t="e">
        <f t="shared" si="187"/>
        <v>#REF!</v>
      </c>
    </row>
    <row r="163" spans="1:23" ht="16.5" thickBot="1" x14ac:dyDescent="0.3">
      <c r="A163" s="388"/>
      <c r="B163" s="772"/>
      <c r="C163" s="772"/>
      <c r="D163" s="773" t="s">
        <v>340</v>
      </c>
      <c r="E163" s="774"/>
      <c r="F163" s="774"/>
      <c r="G163" s="774"/>
      <c r="H163" s="775"/>
      <c r="I163" s="776"/>
      <c r="J163" s="777"/>
      <c r="K163" s="778"/>
      <c r="L163" s="774"/>
      <c r="M163" s="774"/>
      <c r="N163" s="774"/>
      <c r="O163" s="779"/>
      <c r="P163" s="772"/>
      <c r="Q163" s="780"/>
      <c r="R163" s="774"/>
      <c r="S163" s="774"/>
      <c r="T163" s="781"/>
      <c r="U163" s="782"/>
      <c r="V163" s="782"/>
      <c r="W163" s="782"/>
    </row>
    <row r="164" spans="1:23" ht="32.25" thickBot="1" x14ac:dyDescent="0.3">
      <c r="A164" s="387" t="s">
        <v>110</v>
      </c>
      <c r="B164" s="783" t="s">
        <v>109</v>
      </c>
      <c r="C164" s="902" t="s">
        <v>18</v>
      </c>
      <c r="D164" s="915" t="s">
        <v>300</v>
      </c>
      <c r="E164" s="916" t="s">
        <v>29</v>
      </c>
      <c r="F164" s="916" t="s">
        <v>20</v>
      </c>
      <c r="G164" s="916" t="s">
        <v>21</v>
      </c>
      <c r="H164" s="917" t="s">
        <v>33</v>
      </c>
      <c r="I164" s="916"/>
      <c r="J164" s="918" t="s">
        <v>301</v>
      </c>
      <c r="K164" s="784" t="s">
        <v>23</v>
      </c>
      <c r="L164" s="785" t="s">
        <v>24</v>
      </c>
      <c r="M164" s="785" t="s">
        <v>22</v>
      </c>
      <c r="N164" s="786" t="s">
        <v>25</v>
      </c>
      <c r="O164" s="787" t="s">
        <v>26</v>
      </c>
      <c r="P164" s="788" t="s">
        <v>23</v>
      </c>
      <c r="Q164" s="788" t="s">
        <v>24</v>
      </c>
      <c r="R164" s="789" t="s">
        <v>22</v>
      </c>
      <c r="S164" s="786" t="s">
        <v>25</v>
      </c>
      <c r="T164" s="790" t="s">
        <v>26</v>
      </c>
      <c r="U164" s="782"/>
      <c r="V164" s="782"/>
      <c r="W164" s="782"/>
    </row>
    <row r="165" spans="1:23" ht="31.5" x14ac:dyDescent="0.3">
      <c r="A165" s="310"/>
      <c r="B165" s="791" t="s">
        <v>28</v>
      </c>
      <c r="C165" s="903"/>
      <c r="D165" s="919" t="s">
        <v>19</v>
      </c>
      <c r="E165" s="920"/>
      <c r="F165" s="920"/>
      <c r="G165" s="920"/>
      <c r="H165" s="921"/>
      <c r="I165" s="920"/>
      <c r="J165" s="919" t="s">
        <v>19</v>
      </c>
      <c r="K165" s="792"/>
      <c r="L165" s="793"/>
      <c r="M165" s="793"/>
      <c r="N165" s="794"/>
      <c r="O165" s="795"/>
      <c r="P165" s="796"/>
      <c r="Q165" s="797"/>
      <c r="R165" s="798"/>
      <c r="S165" s="799"/>
      <c r="T165" s="800"/>
      <c r="U165" s="782"/>
      <c r="V165" s="782"/>
      <c r="W165" s="782"/>
    </row>
    <row r="166" spans="1:23" ht="22.5" customHeight="1" x14ac:dyDescent="0.25">
      <c r="A166" s="308" t="s">
        <v>93</v>
      </c>
      <c r="B166" s="801"/>
      <c r="C166" s="904" t="s">
        <v>387</v>
      </c>
      <c r="D166" s="802">
        <v>250</v>
      </c>
      <c r="E166" s="803" t="e">
        <f>#REF!</f>
        <v>#REF!</v>
      </c>
      <c r="F166" s="922"/>
      <c r="G166" s="803"/>
      <c r="H166" s="923"/>
      <c r="I166" s="803"/>
      <c r="J166" s="924">
        <v>250</v>
      </c>
      <c r="K166" s="802">
        <v>8.3000000000000007</v>
      </c>
      <c r="L166" s="803">
        <v>8</v>
      </c>
      <c r="M166" s="803">
        <v>45.7</v>
      </c>
      <c r="N166" s="803">
        <v>286</v>
      </c>
      <c r="O166" s="804">
        <v>0.65</v>
      </c>
      <c r="P166" s="805">
        <f>K166</f>
        <v>8.3000000000000007</v>
      </c>
      <c r="Q166" s="805">
        <f t="shared" ref="Q166" si="188">L166</f>
        <v>8</v>
      </c>
      <c r="R166" s="805">
        <f t="shared" ref="R166" si="189">M166</f>
        <v>45.7</v>
      </c>
      <c r="S166" s="805">
        <f t="shared" ref="S166" si="190">N166</f>
        <v>286</v>
      </c>
      <c r="T166" s="805">
        <f t="shared" ref="T166" si="191">O166</f>
        <v>0.65</v>
      </c>
      <c r="U166" s="782"/>
      <c r="V166" s="782"/>
      <c r="W166" s="782"/>
    </row>
    <row r="167" spans="1:23" ht="25.5" customHeight="1" x14ac:dyDescent="0.25">
      <c r="A167" s="308" t="s">
        <v>252</v>
      </c>
      <c r="B167" s="806"/>
      <c r="C167" s="905" t="s">
        <v>389</v>
      </c>
      <c r="D167" s="925">
        <v>200</v>
      </c>
      <c r="E167" s="803" t="e">
        <f>#REF!</f>
        <v>#REF!</v>
      </c>
      <c r="F167" s="803"/>
      <c r="G167" s="803"/>
      <c r="H167" s="803" t="e">
        <f>F167*#REF!/1000</f>
        <v>#REF!</v>
      </c>
      <c r="I167" s="803"/>
      <c r="J167" s="924">
        <v>200</v>
      </c>
      <c r="K167" s="807">
        <v>0.2</v>
      </c>
      <c r="L167" s="808">
        <v>0</v>
      </c>
      <c r="M167" s="809">
        <v>15</v>
      </c>
      <c r="N167" s="808">
        <v>58</v>
      </c>
      <c r="O167" s="810">
        <v>0</v>
      </c>
      <c r="P167" s="811">
        <f>K167</f>
        <v>0.2</v>
      </c>
      <c r="Q167" s="812">
        <f t="shared" ref="Q167" si="192">L167</f>
        <v>0</v>
      </c>
      <c r="R167" s="808">
        <f t="shared" ref="R167" si="193">M167</f>
        <v>15</v>
      </c>
      <c r="S167" s="808">
        <f t="shared" ref="S167" si="194">N167</f>
        <v>58</v>
      </c>
      <c r="T167" s="813">
        <f t="shared" ref="T167" si="195">O167</f>
        <v>0</v>
      </c>
      <c r="U167" s="782"/>
      <c r="V167" s="782"/>
      <c r="W167" s="782"/>
    </row>
    <row r="168" spans="1:23" ht="30" customHeight="1" x14ac:dyDescent="0.25">
      <c r="A168" s="308" t="s">
        <v>187</v>
      </c>
      <c r="B168" s="806"/>
      <c r="C168" s="904" t="s">
        <v>264</v>
      </c>
      <c r="D168" s="926" t="s">
        <v>307</v>
      </c>
      <c r="E168" s="809" t="e">
        <f>#REF!</f>
        <v>#REF!</v>
      </c>
      <c r="F168" s="809"/>
      <c r="G168" s="809"/>
      <c r="H168" s="927" t="e">
        <f>F168*#REF!/1000</f>
        <v>#REF!</v>
      </c>
      <c r="I168" s="809"/>
      <c r="J168" s="928" t="s">
        <v>308</v>
      </c>
      <c r="K168" s="814">
        <v>18.5</v>
      </c>
      <c r="L168" s="809">
        <v>14.5</v>
      </c>
      <c r="M168" s="809">
        <v>13</v>
      </c>
      <c r="N168" s="809">
        <v>148</v>
      </c>
      <c r="O168" s="815">
        <v>0.14000000000000001</v>
      </c>
      <c r="P168" s="816">
        <f>K168*1.5</f>
        <v>27.75</v>
      </c>
      <c r="Q168" s="817">
        <f t="shared" ref="Q168" si="196">L168*1.5</f>
        <v>21.75</v>
      </c>
      <c r="R168" s="809">
        <f t="shared" ref="R168" si="197">M168*1.5</f>
        <v>19.5</v>
      </c>
      <c r="S168" s="809">
        <f t="shared" ref="S168" si="198">N168*1.5</f>
        <v>222</v>
      </c>
      <c r="T168" s="818">
        <f t="shared" ref="T168" si="199">O168*1.5</f>
        <v>0.21000000000000002</v>
      </c>
      <c r="U168" s="782"/>
      <c r="V168" s="782"/>
      <c r="W168" s="782"/>
    </row>
    <row r="169" spans="1:23" ht="24.75" customHeight="1" x14ac:dyDescent="0.25">
      <c r="A169" s="308" t="s">
        <v>135</v>
      </c>
      <c r="B169" s="806"/>
      <c r="C169" s="904" t="s">
        <v>5</v>
      </c>
      <c r="D169" s="925">
        <v>30</v>
      </c>
      <c r="E169" s="803"/>
      <c r="F169" s="922">
        <v>20</v>
      </c>
      <c r="G169" s="803">
        <v>20</v>
      </c>
      <c r="H169" s="923" t="e">
        <f>F169*#REF!/1000</f>
        <v>#REF!</v>
      </c>
      <c r="I169" s="803"/>
      <c r="J169" s="924">
        <v>40</v>
      </c>
      <c r="K169" s="819">
        <v>2</v>
      </c>
      <c r="L169" s="820">
        <v>1</v>
      </c>
      <c r="M169" s="820">
        <v>0.33</v>
      </c>
      <c r="N169" s="820">
        <v>48.75</v>
      </c>
      <c r="O169" s="821"/>
      <c r="P169" s="822">
        <f>K169*1.5</f>
        <v>3</v>
      </c>
      <c r="Q169" s="823">
        <f>L169*1.5</f>
        <v>1.5</v>
      </c>
      <c r="R169" s="824">
        <f>M169*1.5</f>
        <v>0.495</v>
      </c>
      <c r="S169" s="824">
        <f>N169*1.5</f>
        <v>73.125</v>
      </c>
      <c r="T169" s="825">
        <f>O169*1.5</f>
        <v>0</v>
      </c>
      <c r="U169" s="782"/>
      <c r="V169" s="782"/>
      <c r="W169" s="782"/>
    </row>
    <row r="170" spans="1:23" ht="29.25" customHeight="1" thickBot="1" x14ac:dyDescent="0.3">
      <c r="A170" s="337" t="s">
        <v>280</v>
      </c>
      <c r="B170" s="826"/>
      <c r="C170" s="906" t="s">
        <v>281</v>
      </c>
      <c r="D170" s="929" t="s">
        <v>380</v>
      </c>
      <c r="E170" s="930" t="s">
        <v>282</v>
      </c>
      <c r="F170" s="930" t="s">
        <v>282</v>
      </c>
      <c r="G170" s="930" t="s">
        <v>282</v>
      </c>
      <c r="H170" s="930" t="s">
        <v>282</v>
      </c>
      <c r="I170" s="930" t="s">
        <v>282</v>
      </c>
      <c r="J170" s="931" t="s">
        <v>380</v>
      </c>
      <c r="K170" s="827">
        <v>0.4</v>
      </c>
      <c r="L170" s="828">
        <v>0.4</v>
      </c>
      <c r="M170" s="828">
        <v>9.8000000000000007</v>
      </c>
      <c r="N170" s="828">
        <v>44</v>
      </c>
      <c r="O170" s="829">
        <v>22.02</v>
      </c>
      <c r="P170" s="830">
        <v>0.4</v>
      </c>
      <c r="Q170" s="831">
        <v>0.4</v>
      </c>
      <c r="R170" s="828">
        <v>9.8000000000000007</v>
      </c>
      <c r="S170" s="828">
        <v>44</v>
      </c>
      <c r="T170" s="832">
        <v>22.02</v>
      </c>
      <c r="U170" s="782"/>
      <c r="V170" s="782"/>
      <c r="W170" s="782"/>
    </row>
    <row r="171" spans="1:23" ht="21" thickBot="1" x14ac:dyDescent="0.3">
      <c r="A171" s="524"/>
      <c r="B171" s="833"/>
      <c r="C171" s="907" t="s">
        <v>107</v>
      </c>
      <c r="D171" s="932"/>
      <c r="E171" s="933"/>
      <c r="F171" s="932"/>
      <c r="G171" s="933"/>
      <c r="H171" s="934" t="e">
        <f>F171*#REF!/1000</f>
        <v>#REF!</v>
      </c>
      <c r="I171" s="933"/>
      <c r="J171" s="933"/>
      <c r="K171" s="834">
        <f t="shared" ref="K171:T171" si="200">K166+K167+K168+K169+K170</f>
        <v>29.4</v>
      </c>
      <c r="L171" s="834">
        <f t="shared" si="200"/>
        <v>23.9</v>
      </c>
      <c r="M171" s="834">
        <f t="shared" si="200"/>
        <v>83.83</v>
      </c>
      <c r="N171" s="834">
        <f t="shared" si="200"/>
        <v>584.75</v>
      </c>
      <c r="O171" s="834">
        <f t="shared" si="200"/>
        <v>22.81</v>
      </c>
      <c r="P171" s="834">
        <f t="shared" si="200"/>
        <v>39.65</v>
      </c>
      <c r="Q171" s="834">
        <f t="shared" si="200"/>
        <v>31.65</v>
      </c>
      <c r="R171" s="834">
        <f t="shared" si="200"/>
        <v>90.495000000000005</v>
      </c>
      <c r="S171" s="834">
        <f t="shared" si="200"/>
        <v>683.125</v>
      </c>
      <c r="T171" s="834">
        <f t="shared" si="200"/>
        <v>22.88</v>
      </c>
      <c r="U171" s="782"/>
      <c r="V171" s="782"/>
      <c r="W171" s="782"/>
    </row>
    <row r="172" spans="1:23" ht="20.25" x14ac:dyDescent="0.25">
      <c r="A172" s="525"/>
      <c r="B172" s="835" t="s">
        <v>27</v>
      </c>
      <c r="C172" s="908"/>
      <c r="D172" s="922"/>
      <c r="E172" s="803"/>
      <c r="F172" s="922"/>
      <c r="G172" s="803"/>
      <c r="H172" s="923" t="e">
        <f>F172*#REF!/1000</f>
        <v>#REF!</v>
      </c>
      <c r="I172" s="803"/>
      <c r="J172" s="803"/>
      <c r="K172" s="836"/>
      <c r="L172" s="836"/>
      <c r="M172" s="836"/>
      <c r="N172" s="836"/>
      <c r="O172" s="837"/>
      <c r="P172" s="838"/>
      <c r="Q172" s="839"/>
      <c r="R172" s="836"/>
      <c r="S172" s="836"/>
      <c r="T172" s="836"/>
      <c r="U172" s="782"/>
      <c r="V172" s="782"/>
      <c r="W172" s="782"/>
    </row>
    <row r="173" spans="1:23" ht="27" customHeight="1" x14ac:dyDescent="0.25">
      <c r="A173" s="526" t="s">
        <v>195</v>
      </c>
      <c r="B173" s="840"/>
      <c r="C173" s="909" t="s">
        <v>390</v>
      </c>
      <c r="D173" s="935">
        <v>80</v>
      </c>
      <c r="E173" s="936"/>
      <c r="F173" s="937"/>
      <c r="G173" s="936"/>
      <c r="H173" s="938" t="e">
        <f>F173*#REF!/1000</f>
        <v>#REF!</v>
      </c>
      <c r="I173" s="936"/>
      <c r="J173" s="939">
        <v>100</v>
      </c>
      <c r="K173" s="841">
        <v>0.48</v>
      </c>
      <c r="L173" s="842">
        <v>0.12</v>
      </c>
      <c r="M173" s="842">
        <v>1.56</v>
      </c>
      <c r="N173" s="842">
        <v>28.4</v>
      </c>
      <c r="O173" s="843">
        <v>2.94</v>
      </c>
      <c r="P173" s="844">
        <f>K173*1.5</f>
        <v>0.72</v>
      </c>
      <c r="Q173" s="844">
        <f t="shared" ref="Q173" si="201">L173*1.5</f>
        <v>0.18</v>
      </c>
      <c r="R173" s="844">
        <f t="shared" ref="R173" si="202">M173*1.5</f>
        <v>2.34</v>
      </c>
      <c r="S173" s="844">
        <f t="shared" ref="S173" si="203">N173*1.5</f>
        <v>42.599999999999994</v>
      </c>
      <c r="T173" s="844">
        <f t="shared" ref="T173" si="204">O173*1.5</f>
        <v>4.41</v>
      </c>
      <c r="U173" s="782"/>
      <c r="V173" s="782"/>
      <c r="W173" s="782"/>
    </row>
    <row r="174" spans="1:23" ht="47.25" customHeight="1" x14ac:dyDescent="0.25">
      <c r="A174" s="527" t="s">
        <v>191</v>
      </c>
      <c r="B174" s="806"/>
      <c r="C174" s="910" t="s">
        <v>284</v>
      </c>
      <c r="D174" s="925">
        <v>250</v>
      </c>
      <c r="E174" s="803"/>
      <c r="F174" s="922"/>
      <c r="G174" s="803"/>
      <c r="H174" s="923" t="e">
        <f>F174*#REF!/1000</f>
        <v>#REF!</v>
      </c>
      <c r="I174" s="803"/>
      <c r="J174" s="924">
        <v>250</v>
      </c>
      <c r="K174" s="845">
        <v>2.8</v>
      </c>
      <c r="L174" s="836">
        <v>2.4</v>
      </c>
      <c r="M174" s="836">
        <v>7</v>
      </c>
      <c r="N174" s="836">
        <v>175</v>
      </c>
      <c r="O174" s="837">
        <v>19.55</v>
      </c>
      <c r="P174" s="838">
        <f>K174*1.25</f>
        <v>3.5</v>
      </c>
      <c r="Q174" s="846">
        <f t="shared" ref="Q174" si="205">L174*1.25</f>
        <v>3</v>
      </c>
      <c r="R174" s="837">
        <f t="shared" ref="R174" si="206">M174*1.25</f>
        <v>8.75</v>
      </c>
      <c r="S174" s="837">
        <f t="shared" ref="S174" si="207">N174*1.25</f>
        <v>218.75</v>
      </c>
      <c r="T174" s="847">
        <f t="shared" ref="T174" si="208">O174*1.25</f>
        <v>24.4375</v>
      </c>
      <c r="U174" s="782"/>
      <c r="V174" s="782"/>
      <c r="W174" s="782"/>
    </row>
    <row r="175" spans="1:23" ht="40.5" x14ac:dyDescent="0.25">
      <c r="A175" s="527" t="s">
        <v>83</v>
      </c>
      <c r="B175" s="806"/>
      <c r="C175" s="910" t="s">
        <v>81</v>
      </c>
      <c r="D175" s="925">
        <v>100</v>
      </c>
      <c r="E175" s="803"/>
      <c r="F175" s="922"/>
      <c r="G175" s="803"/>
      <c r="H175" s="923" t="e">
        <f>F175*#REF!/1000</f>
        <v>#REF!</v>
      </c>
      <c r="I175" s="803"/>
      <c r="J175" s="924">
        <v>100</v>
      </c>
      <c r="K175" s="848">
        <v>15</v>
      </c>
      <c r="L175" s="836">
        <v>13</v>
      </c>
      <c r="M175" s="836">
        <v>12</v>
      </c>
      <c r="N175" s="836">
        <v>323</v>
      </c>
      <c r="O175" s="837">
        <v>0</v>
      </c>
      <c r="P175" s="849">
        <f>K175</f>
        <v>15</v>
      </c>
      <c r="Q175" s="849">
        <f t="shared" ref="Q175" si="209">L175</f>
        <v>13</v>
      </c>
      <c r="R175" s="849">
        <f t="shared" ref="R175" si="210">M175</f>
        <v>12</v>
      </c>
      <c r="S175" s="849">
        <f t="shared" ref="S175" si="211">N175</f>
        <v>323</v>
      </c>
      <c r="T175" s="849">
        <f t="shared" ref="T175" si="212">O175</f>
        <v>0</v>
      </c>
      <c r="U175" s="782"/>
      <c r="V175" s="782"/>
      <c r="W175" s="782"/>
    </row>
    <row r="176" spans="1:23" ht="24.75" customHeight="1" x14ac:dyDescent="0.25">
      <c r="A176" s="528" t="s">
        <v>181</v>
      </c>
      <c r="B176" s="801"/>
      <c r="C176" s="910" t="s">
        <v>99</v>
      </c>
      <c r="D176" s="802">
        <v>150</v>
      </c>
      <c r="E176" s="803"/>
      <c r="F176" s="922"/>
      <c r="G176" s="803"/>
      <c r="H176" s="923" t="e">
        <f>F176*#REF!/1000</f>
        <v>#REF!</v>
      </c>
      <c r="I176" s="803"/>
      <c r="J176" s="924">
        <v>180</v>
      </c>
      <c r="K176" s="845">
        <v>6.15</v>
      </c>
      <c r="L176" s="836">
        <v>5.55</v>
      </c>
      <c r="M176" s="836">
        <v>24</v>
      </c>
      <c r="N176" s="836">
        <v>167</v>
      </c>
      <c r="O176" s="837">
        <v>20.62</v>
      </c>
      <c r="P176" s="850">
        <f>K176*1.6</f>
        <v>9.8400000000000016</v>
      </c>
      <c r="Q176" s="851">
        <f t="shared" ref="Q176" si="213">L176*1.6</f>
        <v>8.8800000000000008</v>
      </c>
      <c r="R176" s="852">
        <f t="shared" ref="R176" si="214">M176*1.6</f>
        <v>38.400000000000006</v>
      </c>
      <c r="S176" s="852">
        <f t="shared" ref="S176" si="215">N176*1.6</f>
        <v>267.2</v>
      </c>
      <c r="T176" s="847">
        <f t="shared" ref="T176" si="216">O176*1.6</f>
        <v>32.992000000000004</v>
      </c>
      <c r="U176" s="782"/>
      <c r="V176" s="782"/>
      <c r="W176" s="782"/>
    </row>
    <row r="177" spans="1:23" ht="30.75" customHeight="1" x14ac:dyDescent="0.25">
      <c r="A177" s="527" t="s">
        <v>207</v>
      </c>
      <c r="B177" s="806"/>
      <c r="C177" s="910" t="s">
        <v>14</v>
      </c>
      <c r="D177" s="925">
        <v>200</v>
      </c>
      <c r="E177" s="803"/>
      <c r="F177" s="922"/>
      <c r="G177" s="803"/>
      <c r="H177" s="923" t="e">
        <f>F177*#REF!/1000</f>
        <v>#REF!</v>
      </c>
      <c r="I177" s="803"/>
      <c r="J177" s="924">
        <v>200</v>
      </c>
      <c r="K177" s="845">
        <v>0.6</v>
      </c>
      <c r="L177" s="836">
        <v>0.2</v>
      </c>
      <c r="M177" s="853">
        <v>29.6</v>
      </c>
      <c r="N177" s="853">
        <v>110</v>
      </c>
      <c r="O177" s="854">
        <v>0.73</v>
      </c>
      <c r="P177" s="849">
        <v>0.6</v>
      </c>
      <c r="Q177" s="855">
        <v>0.2</v>
      </c>
      <c r="R177" s="853">
        <v>29.6</v>
      </c>
      <c r="S177" s="836">
        <v>110</v>
      </c>
      <c r="T177" s="856">
        <v>0.73</v>
      </c>
      <c r="U177" s="782"/>
      <c r="V177" s="782"/>
      <c r="W177" s="782"/>
    </row>
    <row r="178" spans="1:23" ht="21.75" customHeight="1" x14ac:dyDescent="0.25">
      <c r="A178" s="527" t="s">
        <v>135</v>
      </c>
      <c r="B178" s="806"/>
      <c r="C178" s="910" t="s">
        <v>15</v>
      </c>
      <c r="D178" s="925">
        <v>40</v>
      </c>
      <c r="E178" s="803"/>
      <c r="F178" s="922">
        <v>50</v>
      </c>
      <c r="G178" s="803">
        <v>50</v>
      </c>
      <c r="H178" s="923" t="e">
        <f>F178*#REF!/1000</f>
        <v>#REF!</v>
      </c>
      <c r="I178" s="803"/>
      <c r="J178" s="924">
        <v>60</v>
      </c>
      <c r="K178" s="845">
        <v>2.8</v>
      </c>
      <c r="L178" s="836">
        <v>0.51</v>
      </c>
      <c r="M178" s="836">
        <v>6.5</v>
      </c>
      <c r="N178" s="836">
        <v>90</v>
      </c>
      <c r="O178" s="837">
        <v>0</v>
      </c>
      <c r="P178" s="838">
        <f>K178*1.5</f>
        <v>4.1999999999999993</v>
      </c>
      <c r="Q178" s="846">
        <f t="shared" ref="Q178:Q179" si="217">L178*1.5</f>
        <v>0.76500000000000001</v>
      </c>
      <c r="R178" s="837">
        <f t="shared" ref="R178:R179" si="218">M178*1.5</f>
        <v>9.75</v>
      </c>
      <c r="S178" s="837">
        <f t="shared" ref="S178:S179" si="219">N178*1.5</f>
        <v>135</v>
      </c>
      <c r="T178" s="856">
        <f t="shared" ref="T178:T179" si="220">O178*1.5</f>
        <v>0</v>
      </c>
      <c r="U178" s="782"/>
      <c r="V178" s="782"/>
      <c r="W178" s="782"/>
    </row>
    <row r="179" spans="1:23" ht="27" customHeight="1" thickBot="1" x14ac:dyDescent="0.3">
      <c r="A179" s="529" t="s">
        <v>135</v>
      </c>
      <c r="B179" s="857"/>
      <c r="C179" s="911" t="s">
        <v>5</v>
      </c>
      <c r="D179" s="940">
        <v>20</v>
      </c>
      <c r="E179" s="941"/>
      <c r="F179" s="930">
        <v>50</v>
      </c>
      <c r="G179" s="941">
        <v>50</v>
      </c>
      <c r="H179" s="942" t="e">
        <f>F179*#REF!/1000</f>
        <v>#REF!</v>
      </c>
      <c r="I179" s="943"/>
      <c r="J179" s="944">
        <v>30</v>
      </c>
      <c r="K179" s="858">
        <v>1</v>
      </c>
      <c r="L179" s="859">
        <v>0.7</v>
      </c>
      <c r="M179" s="859">
        <v>4.5999999999999996</v>
      </c>
      <c r="N179" s="859">
        <v>97.5</v>
      </c>
      <c r="O179" s="860">
        <v>0</v>
      </c>
      <c r="P179" s="861">
        <f>K179*1.5</f>
        <v>1.5</v>
      </c>
      <c r="Q179" s="862">
        <f t="shared" si="217"/>
        <v>1.0499999999999998</v>
      </c>
      <c r="R179" s="860">
        <f t="shared" si="218"/>
        <v>6.8999999999999995</v>
      </c>
      <c r="S179" s="860">
        <f t="shared" si="219"/>
        <v>146.25</v>
      </c>
      <c r="T179" s="863">
        <f t="shared" si="220"/>
        <v>0</v>
      </c>
      <c r="U179" s="782"/>
      <c r="V179" s="782"/>
      <c r="W179" s="782"/>
    </row>
    <row r="180" spans="1:23" ht="21" thickBot="1" x14ac:dyDescent="0.3">
      <c r="A180" s="346"/>
      <c r="B180" s="833"/>
      <c r="C180" s="912" t="s">
        <v>107</v>
      </c>
      <c r="D180" s="945"/>
      <c r="E180" s="933"/>
      <c r="F180" s="932"/>
      <c r="G180" s="933"/>
      <c r="H180" s="934" t="e">
        <f>F180*#REF!/1000</f>
        <v>#REF!</v>
      </c>
      <c r="I180" s="946"/>
      <c r="J180" s="947"/>
      <c r="K180" s="864">
        <f t="shared" ref="K180:T180" si="221">SUM(K173:K179)</f>
        <v>28.830000000000002</v>
      </c>
      <c r="L180" s="864">
        <f t="shared" si="221"/>
        <v>22.48</v>
      </c>
      <c r="M180" s="864">
        <f t="shared" si="221"/>
        <v>85.259999999999991</v>
      </c>
      <c r="N180" s="864">
        <f t="shared" si="221"/>
        <v>990.9</v>
      </c>
      <c r="O180" s="864">
        <f t="shared" si="221"/>
        <v>43.839999999999996</v>
      </c>
      <c r="P180" s="864">
        <f t="shared" si="221"/>
        <v>35.36</v>
      </c>
      <c r="Q180" s="864">
        <f t="shared" si="221"/>
        <v>27.075000000000003</v>
      </c>
      <c r="R180" s="864">
        <f t="shared" si="221"/>
        <v>107.74000000000001</v>
      </c>
      <c r="S180" s="864">
        <f t="shared" si="221"/>
        <v>1242.8</v>
      </c>
      <c r="T180" s="864">
        <f t="shared" si="221"/>
        <v>62.569499999999998</v>
      </c>
      <c r="U180" s="782"/>
      <c r="V180" s="782"/>
      <c r="W180" s="782"/>
    </row>
    <row r="181" spans="1:23" ht="20.25" x14ac:dyDescent="0.25">
      <c r="A181" s="356"/>
      <c r="B181" s="865" t="s">
        <v>296</v>
      </c>
      <c r="C181" s="913"/>
      <c r="D181" s="948"/>
      <c r="E181" s="949"/>
      <c r="F181" s="949"/>
      <c r="G181" s="949"/>
      <c r="H181" s="938"/>
      <c r="I181" s="949"/>
      <c r="J181" s="950"/>
      <c r="K181" s="866"/>
      <c r="L181" s="867"/>
      <c r="M181" s="867"/>
      <c r="N181" s="867"/>
      <c r="O181" s="868"/>
      <c r="P181" s="869"/>
      <c r="Q181" s="870"/>
      <c r="R181" s="871"/>
      <c r="S181" s="871"/>
      <c r="T181" s="872"/>
      <c r="U181" s="782"/>
      <c r="V181" s="782"/>
      <c r="W181" s="782"/>
    </row>
    <row r="182" spans="1:23" ht="26.25" customHeight="1" x14ac:dyDescent="0.25">
      <c r="A182" s="308" t="s">
        <v>252</v>
      </c>
      <c r="B182" s="806"/>
      <c r="C182" s="904" t="s">
        <v>305</v>
      </c>
      <c r="D182" s="802">
        <v>200</v>
      </c>
      <c r="E182" s="803">
        <v>200</v>
      </c>
      <c r="F182" s="803">
        <v>200</v>
      </c>
      <c r="G182" s="803">
        <v>200</v>
      </c>
      <c r="H182" s="803">
        <v>200</v>
      </c>
      <c r="I182" s="803">
        <v>200</v>
      </c>
      <c r="J182" s="924">
        <v>200</v>
      </c>
      <c r="K182" s="845">
        <v>5.6</v>
      </c>
      <c r="L182" s="853">
        <v>6.4</v>
      </c>
      <c r="M182" s="836">
        <v>8.1999999999999993</v>
      </c>
      <c r="N182" s="836">
        <v>117</v>
      </c>
      <c r="O182" s="837">
        <v>0.21</v>
      </c>
      <c r="P182" s="873">
        <f>K182</f>
        <v>5.6</v>
      </c>
      <c r="Q182" s="845">
        <f t="shared" ref="Q182:Q183" si="222">L182</f>
        <v>6.4</v>
      </c>
      <c r="R182" s="836">
        <f t="shared" ref="R182:R183" si="223">M182</f>
        <v>8.1999999999999993</v>
      </c>
      <c r="S182" s="836">
        <f t="shared" ref="S182:S183" si="224">N182</f>
        <v>117</v>
      </c>
      <c r="T182" s="856">
        <v>0.21</v>
      </c>
      <c r="U182" s="782"/>
      <c r="V182" s="782"/>
      <c r="W182" s="782"/>
    </row>
    <row r="183" spans="1:23" ht="28.5" customHeight="1" thickBot="1" x14ac:dyDescent="0.3">
      <c r="A183" s="337" t="s">
        <v>267</v>
      </c>
      <c r="B183" s="826"/>
      <c r="C183" s="906" t="s">
        <v>388</v>
      </c>
      <c r="D183" s="929">
        <v>40</v>
      </c>
      <c r="E183" s="930">
        <v>20</v>
      </c>
      <c r="F183" s="930">
        <v>20</v>
      </c>
      <c r="G183" s="930">
        <v>20</v>
      </c>
      <c r="H183" s="930">
        <v>20</v>
      </c>
      <c r="I183" s="930">
        <v>20</v>
      </c>
      <c r="J183" s="931">
        <v>40</v>
      </c>
      <c r="K183" s="874">
        <v>1.5</v>
      </c>
      <c r="L183" s="875">
        <v>1.9</v>
      </c>
      <c r="M183" s="836">
        <v>34.799999999999997</v>
      </c>
      <c r="N183" s="875">
        <v>90</v>
      </c>
      <c r="O183" s="876"/>
      <c r="P183" s="877">
        <f>K183</f>
        <v>1.5</v>
      </c>
      <c r="Q183" s="878">
        <f t="shared" si="222"/>
        <v>1.9</v>
      </c>
      <c r="R183" s="879">
        <f t="shared" si="223"/>
        <v>34.799999999999997</v>
      </c>
      <c r="S183" s="879">
        <f t="shared" si="224"/>
        <v>90</v>
      </c>
      <c r="T183" s="880">
        <f t="shared" ref="T183" si="225">O183</f>
        <v>0</v>
      </c>
      <c r="U183" s="782"/>
      <c r="V183" s="782"/>
      <c r="W183" s="782"/>
    </row>
    <row r="184" spans="1:23" ht="27.75" customHeight="1" thickBot="1" x14ac:dyDescent="0.3">
      <c r="A184" s="346"/>
      <c r="B184" s="833"/>
      <c r="C184" s="912" t="s">
        <v>107</v>
      </c>
      <c r="D184" s="951"/>
      <c r="E184" s="932"/>
      <c r="F184" s="932"/>
      <c r="G184" s="932"/>
      <c r="H184" s="932"/>
      <c r="I184" s="932"/>
      <c r="J184" s="952"/>
      <c r="K184" s="881">
        <f>SUM(K182:K183)</f>
        <v>7.1</v>
      </c>
      <c r="L184" s="834">
        <f t="shared" ref="L184:T184" si="226">SUM(L182:L183)</f>
        <v>8.3000000000000007</v>
      </c>
      <c r="M184" s="882">
        <f t="shared" si="226"/>
        <v>43</v>
      </c>
      <c r="N184" s="882">
        <f t="shared" si="226"/>
        <v>207</v>
      </c>
      <c r="O184" s="883">
        <f t="shared" si="226"/>
        <v>0.21</v>
      </c>
      <c r="P184" s="884">
        <f t="shared" si="226"/>
        <v>7.1</v>
      </c>
      <c r="Q184" s="885">
        <f t="shared" si="226"/>
        <v>8.3000000000000007</v>
      </c>
      <c r="R184" s="886">
        <f t="shared" si="226"/>
        <v>43</v>
      </c>
      <c r="S184" s="886">
        <f t="shared" si="226"/>
        <v>207</v>
      </c>
      <c r="T184" s="887">
        <f t="shared" si="226"/>
        <v>0.21</v>
      </c>
      <c r="U184" s="782"/>
      <c r="V184" s="782"/>
      <c r="W184" s="782"/>
    </row>
    <row r="185" spans="1:23" ht="21" thickBot="1" x14ac:dyDescent="0.3">
      <c r="A185" s="361"/>
      <c r="B185" s="888"/>
      <c r="C185" s="914" t="s">
        <v>339</v>
      </c>
      <c r="D185" s="953"/>
      <c r="E185" s="954"/>
      <c r="F185" s="954"/>
      <c r="G185" s="954"/>
      <c r="H185" s="934" t="e">
        <f>F185*#REF!/1000</f>
        <v>#REF!</v>
      </c>
      <c r="I185" s="954"/>
      <c r="J185" s="955"/>
      <c r="K185" s="889">
        <f t="shared" ref="K185:T185" si="227">K171+K180+K184</f>
        <v>65.33</v>
      </c>
      <c r="L185" s="889">
        <f t="shared" si="227"/>
        <v>54.679999999999993</v>
      </c>
      <c r="M185" s="889">
        <f t="shared" si="227"/>
        <v>212.08999999999997</v>
      </c>
      <c r="N185" s="889">
        <f t="shared" si="227"/>
        <v>1782.65</v>
      </c>
      <c r="O185" s="890">
        <f t="shared" si="227"/>
        <v>66.859999999999985</v>
      </c>
      <c r="P185" s="891">
        <f t="shared" si="227"/>
        <v>82.109999999999985</v>
      </c>
      <c r="Q185" s="892">
        <f t="shared" si="227"/>
        <v>67.025000000000006</v>
      </c>
      <c r="R185" s="889">
        <f t="shared" si="227"/>
        <v>241.23500000000001</v>
      </c>
      <c r="S185" s="889">
        <f t="shared" si="227"/>
        <v>2132.9250000000002</v>
      </c>
      <c r="T185" s="891">
        <f t="shared" si="227"/>
        <v>85.659499999999994</v>
      </c>
      <c r="U185" s="782"/>
      <c r="V185" s="782"/>
      <c r="W185" s="782"/>
    </row>
    <row r="186" spans="1:23" ht="15.75" x14ac:dyDescent="0.25">
      <c r="A186" s="386"/>
      <c r="B186" s="893"/>
      <c r="C186" s="893"/>
      <c r="D186" s="894"/>
      <c r="E186" s="895"/>
      <c r="F186" s="896"/>
      <c r="G186" s="896"/>
      <c r="H186" s="897"/>
      <c r="I186" s="896"/>
      <c r="J186" s="898"/>
      <c r="K186" s="899"/>
      <c r="L186" s="896"/>
      <c r="M186" s="896"/>
      <c r="N186" s="896"/>
      <c r="O186" s="900"/>
      <c r="P186" s="893"/>
      <c r="Q186" s="901"/>
      <c r="R186" s="896"/>
      <c r="S186" s="896"/>
      <c r="T186" s="898"/>
      <c r="U186" s="782"/>
      <c r="V186" s="782"/>
      <c r="W186" s="782"/>
    </row>
    <row r="187" spans="1:23" x14ac:dyDescent="0.25">
      <c r="D187" s="769"/>
      <c r="E187" s="105"/>
      <c r="F187" s="770"/>
      <c r="G187" s="105"/>
      <c r="H187" s="771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</row>
    <row r="188" spans="1:23" x14ac:dyDescent="0.25">
      <c r="D188" s="769"/>
      <c r="E188" s="105"/>
      <c r="F188" s="770"/>
      <c r="G188" s="105"/>
      <c r="H188" s="771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</row>
    <row r="189" spans="1:23" x14ac:dyDescent="0.25">
      <c r="D189" s="769"/>
      <c r="E189" s="105"/>
      <c r="F189" s="770"/>
      <c r="G189" s="105"/>
      <c r="H189" s="771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</row>
    <row r="190" spans="1:23" x14ac:dyDescent="0.25">
      <c r="D190" s="769"/>
      <c r="E190" s="105"/>
      <c r="F190" s="770"/>
      <c r="G190" s="105"/>
      <c r="H190" s="771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</row>
    <row r="191" spans="1:23" x14ac:dyDescent="0.25">
      <c r="D191" s="769"/>
      <c r="E191" s="105"/>
      <c r="F191" s="770"/>
      <c r="G191" s="105"/>
      <c r="H191" s="771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</row>
    <row r="192" spans="1:23" x14ac:dyDescent="0.25">
      <c r="D192" s="769"/>
      <c r="E192" s="105"/>
      <c r="F192" s="770"/>
      <c r="G192" s="105"/>
      <c r="H192" s="771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</row>
    <row r="193" spans="4:20" x14ac:dyDescent="0.25">
      <c r="D193" s="769"/>
      <c r="E193" s="105"/>
      <c r="F193" s="770"/>
      <c r="G193" s="105"/>
      <c r="H193" s="771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962" t="s">
        <v>300</v>
      </c>
      <c r="D1" s="962"/>
      <c r="E1" s="962"/>
      <c r="F1" s="962"/>
      <c r="G1" s="962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619" t="e">
        <f>'Меню 18 ти дневное'!K2</f>
        <v>#REF!</v>
      </c>
      <c r="D13" s="619" t="e">
        <f>'Меню 18 ти дневное'!L2</f>
        <v>#REF!</v>
      </c>
      <c r="E13" s="619" t="e">
        <f>'Меню 18 ти дневное'!M2</f>
        <v>#REF!</v>
      </c>
      <c r="F13" s="619" t="e">
        <f>'Меню 18 ти дневное'!N2</f>
        <v>#REF!</v>
      </c>
      <c r="G13" s="619" t="e">
        <f>'Меню 18 ти дневное'!O2</f>
        <v>#REF!</v>
      </c>
    </row>
    <row r="14" spans="2:7" x14ac:dyDescent="0.25">
      <c r="B14" s="104" t="s">
        <v>341</v>
      </c>
      <c r="C14" s="619">
        <f>'Меню 18 ти дневное'!K26</f>
        <v>64.180000000000007</v>
      </c>
      <c r="D14" s="619">
        <f>'Меню 18 ти дневное'!L26</f>
        <v>39.680000000000007</v>
      </c>
      <c r="E14" s="619">
        <f>'Меню 18 ти дневное'!M26</f>
        <v>230.96999999999997</v>
      </c>
      <c r="F14" s="619">
        <f>'Меню 18 ти дневное'!N26</f>
        <v>1666.59</v>
      </c>
      <c r="G14" s="619">
        <f>'Меню 18 ти дневное'!O26</f>
        <v>97.581999999999994</v>
      </c>
    </row>
    <row r="15" spans="2:7" x14ac:dyDescent="0.25">
      <c r="B15" s="104" t="s">
        <v>342</v>
      </c>
      <c r="C15" s="619">
        <f>'Меню 18 ти дневное'!K48</f>
        <v>48.459999999999994</v>
      </c>
      <c r="D15" s="619">
        <f>'Меню 18 ти дневное'!L48</f>
        <v>50.5</v>
      </c>
      <c r="E15" s="619">
        <f>'Меню 18 ти дневное'!M48</f>
        <v>210.29999999999998</v>
      </c>
      <c r="F15" s="619">
        <f>'Меню 18 ти дневное'!N48</f>
        <v>1588.67</v>
      </c>
      <c r="G15" s="619">
        <f>'Меню 18 ти дневное'!O48</f>
        <v>107.64</v>
      </c>
    </row>
    <row r="16" spans="2:7" x14ac:dyDescent="0.25">
      <c r="B16" s="104" t="s">
        <v>343</v>
      </c>
      <c r="C16" s="619">
        <f>'Меню 18 ти дневное'!K70</f>
        <v>68.8</v>
      </c>
      <c r="D16" s="619">
        <f>'Меню 18 ти дневное'!L70</f>
        <v>43.33</v>
      </c>
      <c r="E16" s="619">
        <f>'Меню 18 ти дневное'!M70</f>
        <v>224.64</v>
      </c>
      <c r="F16" s="619">
        <f>'Меню 18 ти дневное'!N70</f>
        <v>1710.09</v>
      </c>
      <c r="G16" s="619">
        <f>'Меню 18 ти дневное'!O70</f>
        <v>85.25</v>
      </c>
    </row>
    <row r="17" spans="2:7" x14ac:dyDescent="0.25">
      <c r="B17" s="104" t="s">
        <v>344</v>
      </c>
      <c r="C17" s="619">
        <f>'Меню 18 ти дневное'!K92</f>
        <v>47.58</v>
      </c>
      <c r="D17" s="619">
        <f>'Меню 18 ти дневное'!L92</f>
        <v>51.08</v>
      </c>
      <c r="E17" s="619">
        <f>'Меню 18 ти дневное'!M92</f>
        <v>190.39</v>
      </c>
      <c r="F17" s="619">
        <f>'Меню 18 ти дневное'!N92</f>
        <v>1572.65</v>
      </c>
      <c r="G17" s="619">
        <f>'Меню 18 ти дневное'!O92</f>
        <v>87.89</v>
      </c>
    </row>
    <row r="18" spans="2:7" x14ac:dyDescent="0.25">
      <c r="B18" s="104" t="s">
        <v>345</v>
      </c>
      <c r="C18" s="619">
        <f>'Меню 18 ти дневное'!K114</f>
        <v>43.94</v>
      </c>
      <c r="D18" s="619">
        <f>'Меню 18 ти дневное'!L114</f>
        <v>56.14</v>
      </c>
      <c r="E18" s="619">
        <f>'Меню 18 ти дневное'!M114</f>
        <v>273.60999999999996</v>
      </c>
      <c r="F18" s="619">
        <f>'Меню 18 ти дневное'!N114</f>
        <v>1788.17</v>
      </c>
      <c r="G18" s="619">
        <f>'Меню 18 ти дневное'!O114</f>
        <v>55.362000000000002</v>
      </c>
    </row>
    <row r="19" spans="2:7" x14ac:dyDescent="0.25">
      <c r="B19" s="104" t="s">
        <v>346</v>
      </c>
      <c r="C19" s="619">
        <f>'Меню 18 ти дневное'!K137</f>
        <v>67.569999999999993</v>
      </c>
      <c r="D19" s="619">
        <f>'Меню 18 ти дневное'!L137</f>
        <v>64.81</v>
      </c>
      <c r="E19" s="619">
        <f>'Меню 18 ти дневное'!M137</f>
        <v>202.58999999999997</v>
      </c>
      <c r="F19" s="619">
        <f>'Меню 18 ти дневное'!N137</f>
        <v>1780.61</v>
      </c>
      <c r="G19" s="619">
        <f>'Меню 18 ти дневное'!O137</f>
        <v>103.49000000000001</v>
      </c>
    </row>
    <row r="20" spans="2:7" x14ac:dyDescent="0.25">
      <c r="B20" s="104" t="s">
        <v>347</v>
      </c>
      <c r="C20" s="619">
        <f>'Меню 18 ти дневное'!K160</f>
        <v>55.44</v>
      </c>
      <c r="D20" s="619">
        <f>'Меню 18 ти дневное'!L160</f>
        <v>55.620000000000005</v>
      </c>
      <c r="E20" s="619">
        <f>'Меню 18 ти дневное'!M160</f>
        <v>266.49</v>
      </c>
      <c r="F20" s="619">
        <f>'Меню 18 ти дневное'!N160</f>
        <v>1684.15</v>
      </c>
      <c r="G20" s="619">
        <f>'Меню 18 ти дневное'!O160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620" t="e">
        <f>E22/(C22+D22)*2</f>
        <v>#REF!</v>
      </c>
      <c r="F23" s="8"/>
      <c r="G23" s="8"/>
    </row>
    <row r="24" spans="2:7" x14ac:dyDescent="0.25">
      <c r="B24" s="956" t="s">
        <v>371</v>
      </c>
      <c r="C24" s="957"/>
      <c r="D24" s="957"/>
      <c r="E24" s="957"/>
      <c r="F24" s="957"/>
      <c r="G24" s="958"/>
    </row>
    <row r="25" spans="2:7" x14ac:dyDescent="0.25">
      <c r="B25" s="959"/>
      <c r="C25" s="960"/>
      <c r="D25" s="960"/>
      <c r="E25" s="960"/>
      <c r="F25" s="960"/>
      <c r="G25" s="961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964" t="s">
        <v>350</v>
      </c>
      <c r="G1" s="965"/>
      <c r="H1" s="965"/>
      <c r="I1" s="965"/>
      <c r="J1" s="966"/>
    </row>
    <row r="2" spans="1:18" x14ac:dyDescent="0.25">
      <c r="F2" s="967"/>
      <c r="G2" s="968"/>
      <c r="H2" s="968"/>
      <c r="I2" s="968"/>
      <c r="J2" s="969"/>
    </row>
    <row r="3" spans="1:18" x14ac:dyDescent="0.25">
      <c r="F3" s="967"/>
      <c r="G3" s="968"/>
      <c r="H3" s="968"/>
      <c r="I3" s="968"/>
      <c r="J3" s="969"/>
    </row>
    <row r="4" spans="1:18" x14ac:dyDescent="0.25">
      <c r="F4" s="967"/>
      <c r="G4" s="968"/>
      <c r="H4" s="968"/>
      <c r="I4" s="968"/>
      <c r="J4" s="969"/>
    </row>
    <row r="5" spans="1:18" x14ac:dyDescent="0.25">
      <c r="F5" s="967"/>
      <c r="G5" s="968"/>
      <c r="H5" s="968"/>
      <c r="I5" s="968"/>
      <c r="J5" s="969"/>
    </row>
    <row r="6" spans="1:18" x14ac:dyDescent="0.25">
      <c r="F6" s="967"/>
      <c r="G6" s="968"/>
      <c r="H6" s="968"/>
      <c r="I6" s="968"/>
      <c r="J6" s="969"/>
    </row>
    <row r="7" spans="1:18" x14ac:dyDescent="0.25">
      <c r="F7" s="967"/>
      <c r="G7" s="968"/>
      <c r="H7" s="968"/>
      <c r="I7" s="968"/>
      <c r="J7" s="969"/>
    </row>
    <row r="8" spans="1:18" x14ac:dyDescent="0.25">
      <c r="F8" s="967"/>
      <c r="G8" s="968"/>
      <c r="H8" s="968"/>
      <c r="I8" s="968"/>
      <c r="J8" s="969"/>
      <c r="M8" s="963"/>
      <c r="N8" s="963"/>
      <c r="O8" s="963"/>
      <c r="P8" s="963"/>
      <c r="Q8" s="963"/>
      <c r="R8" s="963"/>
    </row>
    <row r="9" spans="1:18" x14ac:dyDescent="0.25">
      <c r="F9" s="970"/>
      <c r="G9" s="971"/>
      <c r="H9" s="971"/>
      <c r="I9" s="971"/>
      <c r="J9" s="972"/>
      <c r="M9" s="963"/>
      <c r="N9" s="963"/>
      <c r="O9" s="963"/>
      <c r="P9" s="963"/>
      <c r="Q9" s="963"/>
      <c r="R9" s="963"/>
    </row>
    <row r="10" spans="1:18" x14ac:dyDescent="0.25">
      <c r="M10" s="963"/>
      <c r="N10" s="963"/>
      <c r="O10" s="963"/>
      <c r="P10" s="963"/>
      <c r="Q10" s="963"/>
      <c r="R10" s="963"/>
    </row>
    <row r="11" spans="1:18" x14ac:dyDescent="0.25">
      <c r="M11" s="963"/>
      <c r="N11" s="963"/>
      <c r="O11" s="963"/>
      <c r="P11" s="963"/>
      <c r="Q11" s="963"/>
      <c r="R11" s="963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973" t="s">
        <v>348</v>
      </c>
      <c r="B13" s="973"/>
      <c r="C13" s="973"/>
      <c r="D13" s="973"/>
      <c r="E13" s="973"/>
      <c r="F13" s="973"/>
      <c r="G13" s="973"/>
      <c r="H13" s="973"/>
      <c r="I13" s="973"/>
      <c r="J13" s="973"/>
      <c r="K13" s="973"/>
    </row>
    <row r="14" spans="1:18" ht="15.75" x14ac:dyDescent="0.25">
      <c r="A14" s="974" t="s">
        <v>349</v>
      </c>
      <c r="B14" s="974"/>
      <c r="C14" s="974"/>
      <c r="D14" s="974"/>
      <c r="E14" s="974"/>
      <c r="F14" s="974"/>
      <c r="G14" s="974"/>
      <c r="H14" s="974"/>
      <c r="I14" s="974"/>
      <c r="J14" s="974"/>
      <c r="K14" s="974"/>
    </row>
    <row r="15" spans="1:18" ht="127.5" customHeight="1" x14ac:dyDescent="0.25">
      <c r="A15" s="975" t="s">
        <v>374</v>
      </c>
      <c r="B15" s="975"/>
      <c r="C15" s="975"/>
      <c r="D15" s="975"/>
      <c r="E15" s="975"/>
      <c r="F15" s="975"/>
      <c r="G15" s="975"/>
      <c r="H15" s="975"/>
      <c r="I15" s="975"/>
      <c r="J15" s="975"/>
      <c r="K15" s="975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976"/>
      <c r="M160" s="976"/>
      <c r="N160" s="976"/>
      <c r="O160" s="976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976"/>
      <c r="M754" s="976"/>
      <c r="N754" s="976"/>
      <c r="O754" s="976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977"/>
      <c r="B1043" s="978"/>
      <c r="C1043" s="978"/>
      <c r="D1043" s="979"/>
      <c r="E1043" s="978"/>
      <c r="F1043" s="980"/>
      <c r="G1043" s="978"/>
      <c r="H1043" s="981"/>
      <c r="I1043" s="982"/>
      <c r="J1043" s="982"/>
      <c r="K1043" s="978"/>
      <c r="L1043" s="978"/>
      <c r="M1043" s="978"/>
      <c r="N1043" s="983"/>
    </row>
    <row r="1044" spans="1:15" x14ac:dyDescent="0.25">
      <c r="A1044" s="984"/>
      <c r="B1044" s="985"/>
      <c r="C1044" s="985"/>
      <c r="D1044" s="986"/>
      <c r="E1044" s="985"/>
      <c r="F1044" s="987"/>
      <c r="G1044" s="985"/>
      <c r="H1044" s="988"/>
      <c r="I1044" s="989"/>
      <c r="J1044" s="989"/>
      <c r="K1044" s="985"/>
      <c r="L1044" s="985"/>
      <c r="M1044" s="985"/>
      <c r="N1044" s="990"/>
    </row>
    <row r="1045" spans="1:15" x14ac:dyDescent="0.25">
      <c r="A1045" s="991"/>
      <c r="B1045" s="992"/>
      <c r="C1045" s="992"/>
      <c r="D1045" s="993"/>
      <c r="E1045" s="992"/>
      <c r="F1045" s="994"/>
      <c r="G1045" s="992"/>
      <c r="H1045" s="995"/>
      <c r="I1045" s="996"/>
      <c r="J1045" s="996"/>
      <c r="K1045" s="992"/>
      <c r="L1045" s="992"/>
      <c r="M1045" s="992"/>
      <c r="N1045" s="997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2024-06-07T12:39:06Z</dcterms:modified>
</cp:coreProperties>
</file>